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17400" windowHeight="9975" activeTab="1"/>
  </bookViews>
  <sheets>
    <sheet name="Calcul" sheetId="2" r:id="rId1"/>
    <sheet name="Exemple" sheetId="6" r:id="rId2"/>
    <sheet name="DATA" sheetId="1" r:id="rId3"/>
  </sheets>
  <definedNames>
    <definedName name="C_01">DATA!$B$16:$C$17</definedName>
    <definedName name="C_02">DATA!$B$82:$C$84</definedName>
    <definedName name="C_03">DATA!$B$91:$C$94</definedName>
    <definedName name="C_04">DATA!$B$40:$C$43</definedName>
    <definedName name="C_05">DATA!$B$110:$C$113</definedName>
    <definedName name="C_06">DATA!$B$100:$C$104</definedName>
    <definedName name="C_10">DATA!$C$47</definedName>
    <definedName name="C_11">DATA!$C$48</definedName>
    <definedName name="C_14">DATA!$C$21</definedName>
    <definedName name="C_15">DATA!$C$22</definedName>
    <definedName name="C_16">DATA!$C$65</definedName>
    <definedName name="C_17">DATA!$C$66</definedName>
    <definedName name="Co_0">DATA!$H$2</definedName>
    <definedName name="Co_1">DATA!$H$3</definedName>
    <definedName name="Co_2">DATA!$H$4</definedName>
    <definedName name="Co_3">DATA!$H$5</definedName>
    <definedName name="L_01">DATA!$C$8</definedName>
    <definedName name="L_02">DATA!$C$9</definedName>
    <definedName name="Q_01">DATA!$B$15:$B$17</definedName>
    <definedName name="Q_02">DATA!$B$81:$B$84</definedName>
    <definedName name="Q_03">DATA!$B$90:$B$94</definedName>
    <definedName name="Q_04">DATA!$B$39:$B$43</definedName>
    <definedName name="Q_05">DATA!$B$109:$B$113</definedName>
    <definedName name="Q_06">DATA!$B$99:$B$104</definedName>
    <definedName name="_xlnm.Print_Area" localSheetId="0">Calcul!$B$1:$K$18</definedName>
    <definedName name="_xlnm.Print_Area" localSheetId="1">Exemple!$B$1:$K$18</definedName>
  </definedNames>
  <calcPr calcId="145621" iterate="1"/>
</workbook>
</file>

<file path=xl/calcChain.xml><?xml version="1.0" encoding="utf-8"?>
<calcChain xmlns="http://schemas.openxmlformats.org/spreadsheetml/2006/main">
  <c r="B13" i="6" l="1"/>
  <c r="B12" i="6"/>
  <c r="B11" i="6"/>
  <c r="D17" i="6" l="1"/>
  <c r="G16" i="6"/>
  <c r="N16" i="6" s="1"/>
  <c r="G15" i="6"/>
  <c r="N15" i="6" s="1"/>
  <c r="G14" i="6"/>
  <c r="N14" i="6" s="1"/>
  <c r="G13" i="6"/>
  <c r="N13" i="6" s="1"/>
  <c r="G12" i="6"/>
  <c r="N12" i="6" s="1"/>
  <c r="G11" i="6"/>
  <c r="N11" i="6" s="1"/>
  <c r="G10" i="6"/>
  <c r="N10" i="6" s="1"/>
  <c r="G9" i="6"/>
  <c r="N9" i="6" s="1"/>
  <c r="G8" i="6"/>
  <c r="N8" i="6" s="1"/>
  <c r="G7" i="6"/>
  <c r="N7" i="6" s="1"/>
  <c r="B7" i="6"/>
  <c r="S4" i="6"/>
  <c r="S3" i="6"/>
  <c r="S2" i="6"/>
  <c r="D75" i="1"/>
  <c r="D74" i="1"/>
  <c r="D73" i="1"/>
  <c r="D72" i="1"/>
  <c r="D71" i="1"/>
  <c r="D70" i="1"/>
  <c r="D69" i="1"/>
  <c r="D68" i="1"/>
  <c r="S4" i="2"/>
  <c r="G16" i="2"/>
  <c r="N16" i="2" s="1"/>
  <c r="G15" i="2"/>
  <c r="N15" i="2" s="1"/>
  <c r="G14" i="2"/>
  <c r="N14" i="2" s="1"/>
  <c r="G13" i="2"/>
  <c r="N13" i="2" s="1"/>
  <c r="G12" i="2"/>
  <c r="N12" i="2" s="1"/>
  <c r="G11" i="2"/>
  <c r="N11" i="2" s="1"/>
  <c r="G10" i="2"/>
  <c r="N10" i="2" s="1"/>
  <c r="G9" i="2"/>
  <c r="N9" i="2" s="1"/>
  <c r="G8" i="2"/>
  <c r="N8" i="2" s="1"/>
  <c r="S2" i="2"/>
  <c r="B7" i="2"/>
  <c r="R7" i="2" s="1"/>
  <c r="S3" i="2"/>
  <c r="D33" i="1"/>
  <c r="C33" i="1" s="1"/>
  <c r="D32" i="1"/>
  <c r="C32" i="1" s="1"/>
  <c r="D31" i="1"/>
  <c r="C31" i="1" s="1"/>
  <c r="D30" i="1"/>
  <c r="C30" i="1" s="1"/>
  <c r="D29" i="1"/>
  <c r="C29" i="1" s="1"/>
  <c r="D28" i="1"/>
  <c r="C28" i="1" s="1"/>
  <c r="D27" i="1"/>
  <c r="C27" i="1" s="1"/>
  <c r="D26" i="1"/>
  <c r="C26" i="1" s="1"/>
  <c r="D25" i="1"/>
  <c r="C25" i="1" s="1"/>
  <c r="D24" i="1"/>
  <c r="C24" i="1" s="1"/>
  <c r="G7" i="2"/>
  <c r="N7" i="2" s="1"/>
  <c r="R7" i="6" l="1"/>
  <c r="B8" i="6"/>
  <c r="B9" i="6" s="1"/>
  <c r="B10" i="6" s="1"/>
  <c r="Q7" i="2"/>
  <c r="P7" i="6"/>
  <c r="Q7" i="6"/>
  <c r="L7" i="6"/>
  <c r="O7" i="6"/>
  <c r="C75" i="1"/>
  <c r="C72" i="1"/>
  <c r="P7" i="2"/>
  <c r="C69" i="1"/>
  <c r="C74" i="1"/>
  <c r="C70" i="1"/>
  <c r="C68" i="1"/>
  <c r="C73" i="1"/>
  <c r="C71" i="1"/>
  <c r="B8" i="2"/>
  <c r="Q8" i="2" s="1"/>
  <c r="O7" i="2"/>
  <c r="L7" i="2"/>
  <c r="D61" i="1"/>
  <c r="C61" i="1" s="1"/>
  <c r="D55" i="1"/>
  <c r="C55" i="1" s="1"/>
  <c r="D59" i="1"/>
  <c r="C59" i="1" s="1"/>
  <c r="D56" i="1"/>
  <c r="C56" i="1" s="1"/>
  <c r="D54" i="1"/>
  <c r="C54" i="1" s="1"/>
  <c r="D52" i="1"/>
  <c r="C52" i="1" s="1"/>
  <c r="D60" i="1"/>
  <c r="C60" i="1" s="1"/>
  <c r="D58" i="1"/>
  <c r="C58" i="1" s="1"/>
  <c r="D53" i="1"/>
  <c r="C53" i="1" s="1"/>
  <c r="D51" i="1"/>
  <c r="C51" i="1" s="1"/>
  <c r="P8" i="6" l="1"/>
  <c r="Q8" i="6"/>
  <c r="O8" i="6"/>
  <c r="R8" i="6"/>
  <c r="L8" i="6"/>
  <c r="L8" i="2"/>
  <c r="R8" i="2"/>
  <c r="B9" i="2"/>
  <c r="Q9" i="2" s="1"/>
  <c r="P8" i="2"/>
  <c r="O8" i="2"/>
  <c r="D57" i="1"/>
  <c r="C57" i="1" s="1"/>
  <c r="O9" i="6" l="1"/>
  <c r="Q9" i="6"/>
  <c r="P9" i="6"/>
  <c r="L9" i="6"/>
  <c r="R9" i="6"/>
  <c r="R9" i="2"/>
  <c r="L9" i="2"/>
  <c r="O9" i="2"/>
  <c r="B10" i="2"/>
  <c r="P9" i="2"/>
  <c r="R10" i="2" l="1"/>
  <c r="Q10" i="2"/>
  <c r="L10" i="6"/>
  <c r="R10" i="6"/>
  <c r="P10" i="6"/>
  <c r="O10" i="6"/>
  <c r="Q10" i="6"/>
  <c r="B11" i="2"/>
  <c r="P10" i="2"/>
  <c r="O10" i="2"/>
  <c r="L10" i="2"/>
  <c r="D17" i="2"/>
  <c r="R11" i="2" l="1"/>
  <c r="Q11" i="2"/>
  <c r="R11" i="6"/>
  <c r="O11" i="6"/>
  <c r="Q11" i="6"/>
  <c r="L11" i="6"/>
  <c r="P11" i="6"/>
  <c r="B12" i="2"/>
  <c r="P11" i="2"/>
  <c r="O11" i="2"/>
  <c r="L11" i="2"/>
  <c r="R12" i="2" l="1"/>
  <c r="Q12" i="2"/>
  <c r="L12" i="6"/>
  <c r="R12" i="6"/>
  <c r="P12" i="6"/>
  <c r="O12" i="6"/>
  <c r="Q12" i="6"/>
  <c r="B13" i="2"/>
  <c r="P12" i="2"/>
  <c r="O12" i="2"/>
  <c r="L12" i="2"/>
  <c r="R13" i="2" l="1"/>
  <c r="Q13" i="2"/>
  <c r="Q13" i="6"/>
  <c r="O13" i="6"/>
  <c r="P13" i="6"/>
  <c r="B14" i="6"/>
  <c r="V14" i="6" s="1"/>
  <c r="L13" i="6"/>
  <c r="R13" i="6"/>
  <c r="P13" i="2"/>
  <c r="B14" i="2"/>
  <c r="O13" i="2"/>
  <c r="L13" i="2"/>
  <c r="R14" i="2" l="1"/>
  <c r="Q14" i="2"/>
  <c r="O14" i="6"/>
  <c r="L14" i="6"/>
  <c r="B15" i="6"/>
  <c r="V15" i="6" s="1"/>
  <c r="P14" i="6"/>
  <c r="R14" i="6"/>
  <c r="S14" i="6"/>
  <c r="Q14" i="6"/>
  <c r="P14" i="2"/>
  <c r="O14" i="2"/>
  <c r="L14" i="2"/>
  <c r="B15" i="2"/>
  <c r="R15" i="2" l="1"/>
  <c r="Q15" i="2"/>
  <c r="S15" i="6"/>
  <c r="Q15" i="6"/>
  <c r="B16" i="6"/>
  <c r="V16" i="6" s="1"/>
  <c r="L15" i="6"/>
  <c r="P15" i="6"/>
  <c r="O15" i="6"/>
  <c r="R15" i="6"/>
  <c r="P15" i="2"/>
  <c r="L15" i="2"/>
  <c r="B16" i="2"/>
  <c r="O15" i="2"/>
  <c r="R16" i="2" l="1"/>
  <c r="Q16" i="2"/>
  <c r="S16" i="6"/>
  <c r="L16" i="6"/>
  <c r="L17" i="6" s="1"/>
  <c r="P16" i="6"/>
  <c r="O16" i="6"/>
  <c r="R16" i="6"/>
  <c r="Q16" i="6"/>
  <c r="P16" i="2"/>
  <c r="O16" i="2"/>
  <c r="L16" i="2"/>
  <c r="L17" i="2" s="1"/>
  <c r="M7" i="6" l="1"/>
  <c r="S7" i="6" s="1"/>
  <c r="V7" i="6" s="1"/>
  <c r="M14" i="6"/>
  <c r="M13" i="6"/>
  <c r="S13" i="6" s="1"/>
  <c r="V13" i="6" s="1"/>
  <c r="M9" i="6"/>
  <c r="S9" i="6" s="1"/>
  <c r="V9" i="6" s="1"/>
  <c r="M10" i="6"/>
  <c r="S10" i="6" s="1"/>
  <c r="V10" i="6" s="1"/>
  <c r="M17" i="6"/>
  <c r="M16" i="6"/>
  <c r="M11" i="6"/>
  <c r="S11" i="6" s="1"/>
  <c r="V11" i="6" s="1"/>
  <c r="M12" i="6"/>
  <c r="S12" i="6" s="1"/>
  <c r="V12" i="6" s="1"/>
  <c r="M8" i="6"/>
  <c r="S8" i="6" s="1"/>
  <c r="V8" i="6" s="1"/>
  <c r="M15" i="6"/>
  <c r="M14" i="2"/>
  <c r="S14" i="2" s="1"/>
  <c r="V14" i="2" s="1"/>
  <c r="M10" i="2"/>
  <c r="S10" i="2" s="1"/>
  <c r="V10" i="2" s="1"/>
  <c r="M17" i="2"/>
  <c r="M13" i="2"/>
  <c r="S13" i="2" s="1"/>
  <c r="V13" i="2" s="1"/>
  <c r="M9" i="2"/>
  <c r="S9" i="2" s="1"/>
  <c r="V9" i="2" s="1"/>
  <c r="M16" i="2"/>
  <c r="S16" i="2" s="1"/>
  <c r="V16" i="2" s="1"/>
  <c r="M12" i="2"/>
  <c r="S12" i="2" s="1"/>
  <c r="V12" i="2" s="1"/>
  <c r="M8" i="2"/>
  <c r="S8" i="2" s="1"/>
  <c r="V8" i="2" s="1"/>
  <c r="M15" i="2"/>
  <c r="S15" i="2" s="1"/>
  <c r="V15" i="2" s="1"/>
  <c r="M11" i="2"/>
  <c r="S11" i="2" s="1"/>
  <c r="V11" i="2" s="1"/>
  <c r="M7" i="2"/>
  <c r="S7" i="2" s="1"/>
  <c r="S17" i="6" l="1"/>
  <c r="S18" i="6" s="1"/>
  <c r="B18" i="6" s="1"/>
  <c r="V7" i="2"/>
  <c r="S17" i="2"/>
  <c r="S18" i="2" l="1"/>
  <c r="B18" i="2" s="1"/>
</calcChain>
</file>

<file path=xl/comments1.xml><?xml version="1.0" encoding="utf-8"?>
<comments xmlns="http://schemas.openxmlformats.org/spreadsheetml/2006/main">
  <authors>
    <author>NUNES</author>
  </authors>
  <commentList>
    <comment ref="C20" authorId="0">
      <text>
        <r>
          <rPr>
            <b/>
            <sz val="9"/>
            <color indexed="81"/>
            <rFont val="Tahoma"/>
            <family val="2"/>
          </rPr>
          <t xml:space="preserve">   
« VEVICO »  Logiciel de choix du débit variable ou constant
Cet utilitaire donne une indication de choix débit variable ou débit constant pour une installation d’eau glacée de climatisation ou d’eau chaude de chauffage. C’est un guide de choix en phase avant-projet pour le concepteur comme pour l’installateur de génie climatique et énergétique.
L’utilitaire de calcul indique également le coefficient de foisonnement ; rapport entre la puissance du ou des générateurs avec la puissance cumulée de tous les émetteurs. Ce qui permet de donner une indication fort précieuse sur la puissance foisonnée à mettre en œuvre afin d’éviter tout surdimensionnement et par conséquent toute surconsommation d’énergie.
Si le mode débit variable correspond bien aux installations qui évoluent en fonction de la charge et des modifications de bâtiment par exemple, il n’en demeure pas moins que le débit constant est approprié à des installations qui évoluent peu (exemple logements) ou de petite taille (faible puissance) ou qui nécessitent un débit fonctionnel lié au générateur (exemple évaporateur et condenseur d’un groupe frigorifique, …). 
Plusieurs paramètres rentrent en ligne de compte pour un usage donné. Exemple des bureaux qui ne sont occupés que partiellement, idem pour une école. L’inertie thermique et l’orientation impactent également sur la variation de charge et la réponse à donner. En revanche,  la sécurité de fonctionnement pour une salle informatique oblige à un maintien permanent du débit et de la disponibilité de puissance. Tout cela est intégré dans des formules de calculs de l’utilitaire ; formules à la fois simples et relativement fines car issues du retour d’expérience de très nombreuses conceptions dans le domaine de la climatisation et du chauffage
Elaboré par les ingénieurs adhérents de l’association ICO, cet utilitaire a été élaboré dans un cadre de travail collaboratif et son évolution fait également appel aux commentaires et amélioration des utilisateurs. Il est ainsi mis à disposition gratuitement pour la profession. 
Pour tout contact à ce sujet :  eric.schroeder@nordnet.fr - VECICO – version au 18/06/2014
L’Association I.C.O., créée en 1991, a pour objectif principal de faire progresser les idées et techniques permettant d’améliorer les performances énergétiques et environnementales des bâtiments et des équipements techniques, auprès de tous les acteurs du bâtiment - http://www.association-ico.fr/ 
</t>
        </r>
        <r>
          <rPr>
            <sz val="9"/>
            <color indexed="81"/>
            <rFont val="Tahoma"/>
            <family val="2"/>
          </rPr>
          <t xml:space="preserve">
</t>
        </r>
      </text>
    </comment>
  </commentList>
</comments>
</file>

<file path=xl/comments2.xml><?xml version="1.0" encoding="utf-8"?>
<comments xmlns="http://schemas.openxmlformats.org/spreadsheetml/2006/main">
  <authors>
    <author>NUNES</author>
  </authors>
  <commentList>
    <comment ref="C20" authorId="0">
      <text>
        <r>
          <rPr>
            <b/>
            <sz val="9"/>
            <color indexed="81"/>
            <rFont val="Tahoma"/>
            <family val="2"/>
          </rPr>
          <t xml:space="preserve">   
« VEVICO »  Logiciel de choix du débit variable ou constant
Cet utilitaire donne une indication de choix débit variable ou débit constant pour une installation d’eau glacée de climatisation ou d’eau chaude de chauffage. C’est un guide de choix en phase avant-projet pour le concepteur comme pour l’installateur de génie climatique et énergétique.
L’utilitaire de calcul indique également le coefficient de foisonnement ; rapport entre la puissance du ou des générateurs avec la puissance cumulée de tous les émetteurs. Ce qui permet de donner une indication fort précieuse sur la puissance foisonnée à mettre en œuvre afin d’éviter tout surdimensionnement et par conséquent toute surconsommation d’énergie.
Si le mode débit variable correspond bien aux installations qui évoluent en fonction de la charge et des modifications de bâtiment par exemple, il n’en demeure pas moins que le débit constant est approprié à des installations qui évoluent peu (exemple logements) ou de petite taille (faible puissance) ou qui nécessitent un débit fonctionnel lié au générateur (exemple évaporateur et condenseur d’un groupe frigorifique, …). 
Plusieurs paramètres rentrent en ligne de compte pour un usage donné. Exemple des bureaux qui ne sont occupés que partiellement, idem pour une école. L’inertie thermique et l’orientation impactent également sur la variation de charge et la réponse à donner. En revanche,  la sécurité de fonctionnement pour une salle informatique oblige à un maintien permanent du débit et de la disponibilité de puissance. Tout cela est intégré dans des formules de calculs de l’utilitaire ; formules à la fois simples et relativement fines car issues du retour d’expérience de très nombreuses conceptions dans le domaine de la climatisation et du chauffage
Elaboré par les ingénieurs adhérents de l’association ICO, cet utilitaire a été élaboré dans un cadre de travail collaboratif et son évolution fait également appel aux commentaires et amélioration des utilisateurs. Il est ainsi mis à disposition gratuitement pour la profession. 
Pour tout contact à ce sujet :  eric.schroeder@nordnet.fr - VECICO – version au 18/06/2014
L’Association I.C.O., créée en 1991, a pour objectif principal de faire progresser les idées et techniques permettant d’améliorer les performances énergétiques et environnementales des bâtiments et des équipements techniques, auprès de tous les acteurs du bâtiment - http://www.association-ico.fr/ 
</t>
        </r>
        <r>
          <rPr>
            <sz val="9"/>
            <color indexed="81"/>
            <rFont val="Tahoma"/>
            <family val="2"/>
          </rPr>
          <t xml:space="preserve">
</t>
        </r>
      </text>
    </comment>
  </commentList>
</comments>
</file>

<file path=xl/sharedStrings.xml><?xml version="1.0" encoding="utf-8"?>
<sst xmlns="http://schemas.openxmlformats.org/spreadsheetml/2006/main" count="190" uniqueCount="101">
  <si>
    <t>Chaud</t>
  </si>
  <si>
    <t>Froid</t>
  </si>
  <si>
    <t>Q_01</t>
  </si>
  <si>
    <t>C_01</t>
  </si>
  <si>
    <t>Puissance</t>
  </si>
  <si>
    <t>Laboratoire H24</t>
  </si>
  <si>
    <t>Q_02</t>
  </si>
  <si>
    <t>Restaurant Midi</t>
  </si>
  <si>
    <t>Fonctionnement</t>
  </si>
  <si>
    <t>Journalier</t>
  </si>
  <si>
    <t>Bureaux</t>
  </si>
  <si>
    <t>Totaux</t>
  </si>
  <si>
    <t>Hébergement</t>
  </si>
  <si>
    <t>Saison</t>
  </si>
  <si>
    <t>Informatique</t>
  </si>
  <si>
    <t>Consultation</t>
  </si>
  <si>
    <t>Nombre d'usage</t>
  </si>
  <si>
    <t>Mode</t>
  </si>
  <si>
    <t>Inertie</t>
  </si>
  <si>
    <t>C_02</t>
  </si>
  <si>
    <t>Forte</t>
  </si>
  <si>
    <t>Moyenne</t>
  </si>
  <si>
    <t>Faible</t>
  </si>
  <si>
    <t>Orientation</t>
  </si>
  <si>
    <t>C_03</t>
  </si>
  <si>
    <t>Q_03</t>
  </si>
  <si>
    <t>Nord / Sud</t>
  </si>
  <si>
    <t>Est /Ouest</t>
  </si>
  <si>
    <t>Unique</t>
  </si>
  <si>
    <t>Évolutivité</t>
  </si>
  <si>
    <t>C_04</t>
  </si>
  <si>
    <t>Q_04</t>
  </si>
  <si>
    <t>Importante</t>
  </si>
  <si>
    <t>C_05</t>
  </si>
  <si>
    <t>Q_05</t>
  </si>
  <si>
    <t>Nulle</t>
  </si>
  <si>
    <t>C=AxP^B</t>
  </si>
  <si>
    <t>A =</t>
  </si>
  <si>
    <t>C_10</t>
  </si>
  <si>
    <t>C_11</t>
  </si>
  <si>
    <t>B =</t>
  </si>
  <si>
    <t>Redondance
sécurité</t>
  </si>
  <si>
    <t>C=AxF+B</t>
  </si>
  <si>
    <t>Fonction
nement</t>
  </si>
  <si>
    <t>Somme</t>
  </si>
  <si>
    <t>Coef 
Unitaire</t>
  </si>
  <si>
    <t>C_14</t>
  </si>
  <si>
    <t>C_15</t>
  </si>
  <si>
    <t>Coef</t>
  </si>
  <si>
    <t>Calculé</t>
  </si>
  <si>
    <t>C_16</t>
  </si>
  <si>
    <t>C_17</t>
  </si>
  <si>
    <t>C=AN+B</t>
  </si>
  <si>
    <t>Usages / Puissances</t>
  </si>
  <si>
    <t>Co_1</t>
  </si>
  <si>
    <t>Co_2</t>
  </si>
  <si>
    <t>Co_3</t>
  </si>
  <si>
    <t>Limites</t>
  </si>
  <si>
    <t>L_01</t>
  </si>
  <si>
    <t>L_02</t>
  </si>
  <si>
    <t xml:space="preserve">Type </t>
  </si>
  <si>
    <t>Débit Constant à retenir</t>
  </si>
  <si>
    <t>Débit Variable à retenir</t>
  </si>
  <si>
    <t>Urgence</t>
  </si>
  <si>
    <t>Choix du débit constant ou variable</t>
  </si>
  <si>
    <t>Affiner analyse, installation limite entre le débit Constant et Variable</t>
  </si>
  <si>
    <t>Co_0</t>
  </si>
  <si>
    <t>Hebdo
madaire</t>
  </si>
  <si>
    <t>Type
d'usage</t>
  </si>
  <si>
    <t>Débit variable</t>
  </si>
  <si>
    <t>Fonctionnement Intermittence</t>
  </si>
  <si>
    <t>Variation
de charge</t>
  </si>
  <si>
    <t>Intermitence</t>
  </si>
  <si>
    <t>Intermittence</t>
  </si>
  <si>
    <t>Nbre d'usage</t>
  </si>
  <si>
    <t>3 ou 4 orienta.</t>
  </si>
  <si>
    <t>Redondance et sécurité</t>
  </si>
  <si>
    <t>Variation de charge</t>
  </si>
  <si>
    <t>Très forte</t>
  </si>
  <si>
    <t>C_06</t>
  </si>
  <si>
    <t>Q_06</t>
  </si>
  <si>
    <t>Très faible</t>
  </si>
  <si>
    <t>Choix du système</t>
  </si>
  <si>
    <t>Débit fixe</t>
  </si>
  <si>
    <t>Orien-
tation</t>
  </si>
  <si>
    <t>Variation
de la charge</t>
  </si>
  <si>
    <t>Redon-
dance
sécurité</t>
  </si>
  <si>
    <t>Coeff. Global</t>
  </si>
  <si>
    <t>Mode d'emploi</t>
  </si>
  <si>
    <t>3° Votre coefficient de foisonnement est en cellule S18</t>
  </si>
  <si>
    <t>2° Remplissez chaque ligne par type d'usage, les zônes bleues, de C à K</t>
  </si>
  <si>
    <t xml:space="preserve">Résultats: </t>
  </si>
  <si>
    <t>Puissance (kW)</t>
  </si>
  <si>
    <t>Journalier (h/J)</t>
  </si>
  <si>
    <t>Hebdo
J/S)</t>
  </si>
  <si>
    <t>2° Remplissez chaque ligne par type d'usage, de "C à K" (G se remplit automatiquement)</t>
  </si>
  <si>
    <t>3° Votre coefficient de foisonnement (Puissance générateur/total puissances émetteurs) est en cellule S18</t>
  </si>
  <si>
    <t>1° Choisissez un mode et un nombre d'usages de votre bâtiment</t>
  </si>
  <si>
    <t>4° La recommandation du choix "Débit Variable ou Constant" apparait en ligne 18</t>
  </si>
  <si>
    <t>Cet utilitaire d'évaluation a été élaboré par les ingénieurs adhérents ICO. Toutes améliorations et suggestions sont les bienvenues</t>
  </si>
  <si>
    <r>
      <rPr>
        <b/>
        <i/>
        <u/>
        <sz val="10"/>
        <color theme="1"/>
        <rFont val="Arial"/>
        <family val="2"/>
      </rPr>
      <t>Logiciel version au 18/06/2014</t>
    </r>
    <r>
      <rPr>
        <b/>
        <i/>
        <sz val="10"/>
        <color theme="1"/>
        <rFont val="Arial"/>
        <family val="2"/>
      </rPr>
      <t xml:space="preserve"> </t>
    </r>
    <r>
      <rPr>
        <i/>
        <sz val="10"/>
        <color theme="1"/>
        <rFont val="Arial"/>
        <family val="2"/>
      </rPr>
      <t>- Contact email: info@association-ico.net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</si>
</sst>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quot; KW&quot;"/>
    <numFmt numFmtId="165" formatCode="#,##0.0&quot; h/J&quot;"/>
    <numFmt numFmtId="166" formatCode="#,##0.0&quot; J/s&quot;"/>
    <numFmt numFmtId="167" formatCode="0.000"/>
    <numFmt numFmtId="168" formatCode="#,##0.000_ ;\-#,##0.000\ "/>
    <numFmt numFmtId="169" formatCode="0.0%"/>
    <numFmt numFmtId="170" formatCode="#,##0.00000_ ;\-#,##0.00000\ "/>
    <numFmt numFmtId="171" formatCode="&quot;N° &quot;0"/>
  </numFmts>
  <fonts count="19" x14ac:knownFonts="1">
    <font>
      <sz val="10"/>
      <color theme="1"/>
      <name val="Arial"/>
      <family val="2"/>
    </font>
    <font>
      <sz val="10"/>
      <color theme="1"/>
      <name val="Arial"/>
      <family val="2"/>
    </font>
    <font>
      <b/>
      <sz val="10"/>
      <color theme="1"/>
      <name val="Arial"/>
      <family val="2"/>
    </font>
    <font>
      <b/>
      <sz val="10"/>
      <color rgb="FF0070C0"/>
      <name val="Arial"/>
      <family val="2"/>
    </font>
    <font>
      <b/>
      <sz val="10"/>
      <name val="Arial"/>
      <family val="2"/>
    </font>
    <font>
      <b/>
      <sz val="10"/>
      <color rgb="FFFF0000"/>
      <name val="Arial"/>
      <family val="2"/>
    </font>
    <font>
      <b/>
      <sz val="10"/>
      <color rgb="FF00B050"/>
      <name val="Arial"/>
      <family val="2"/>
    </font>
    <font>
      <b/>
      <sz val="12"/>
      <color rgb="FF0070C0"/>
      <name val="Arial"/>
      <family val="2"/>
    </font>
    <font>
      <b/>
      <sz val="14"/>
      <color theme="1"/>
      <name val="Arial"/>
      <family val="2"/>
    </font>
    <font>
      <b/>
      <sz val="12"/>
      <name val="Arial"/>
      <family val="2"/>
    </font>
    <font>
      <b/>
      <sz val="8"/>
      <color theme="1"/>
      <name val="Arial"/>
      <family val="2"/>
    </font>
    <font>
      <sz val="10"/>
      <color theme="3" tint="0.79998168889431442"/>
      <name val="Arial"/>
      <family val="2"/>
    </font>
    <font>
      <b/>
      <sz val="10"/>
      <color theme="3" tint="0.79998168889431442"/>
      <name val="Arial"/>
      <family val="2"/>
    </font>
    <font>
      <i/>
      <sz val="10"/>
      <color theme="1"/>
      <name val="Arial"/>
      <family val="2"/>
    </font>
    <font>
      <b/>
      <i/>
      <sz val="10"/>
      <color theme="1"/>
      <name val="Arial"/>
      <family val="2"/>
    </font>
    <font>
      <b/>
      <i/>
      <u/>
      <sz val="10"/>
      <color theme="1"/>
      <name val="Arial"/>
      <family val="2"/>
    </font>
    <font>
      <sz val="12"/>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indexed="64"/>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auto="1"/>
      </left>
      <right style="thin">
        <color auto="1"/>
      </right>
      <top style="thin">
        <color auto="1"/>
      </top>
      <bottom style="thin">
        <color indexed="64"/>
      </bottom>
      <diagonal/>
    </border>
    <border>
      <left style="thin">
        <color auto="1"/>
      </left>
      <right style="thin">
        <color indexed="64"/>
      </right>
      <top style="thin">
        <color auto="1"/>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0" borderId="0" xfId="0" applyAlignment="1">
      <alignment vertical="center"/>
    </xf>
    <xf numFmtId="0" fontId="2" fillId="0" borderId="0" xfId="0" applyFont="1" applyFill="1" applyBorder="1" applyAlignment="1">
      <alignment horizontal="center" vertical="center"/>
    </xf>
    <xf numFmtId="9" fontId="0" fillId="0" borderId="0" xfId="0" applyNumberFormat="1" applyAlignment="1">
      <alignment vertical="center"/>
    </xf>
    <xf numFmtId="0" fontId="0" fillId="3" borderId="0" xfId="0" applyFill="1" applyAlignment="1">
      <alignment horizontal="center" vertical="center"/>
    </xf>
    <xf numFmtId="0" fontId="2" fillId="2" borderId="0" xfId="0" applyFont="1" applyFill="1" applyAlignment="1">
      <alignment vertical="center"/>
    </xf>
    <xf numFmtId="43" fontId="2" fillId="2" borderId="0" xfId="1" applyFont="1" applyFill="1" applyAlignment="1">
      <alignment vertical="center"/>
    </xf>
    <xf numFmtId="9" fontId="0" fillId="0" borderId="6" xfId="2" applyFont="1" applyBorder="1" applyAlignment="1">
      <alignment vertical="center"/>
    </xf>
    <xf numFmtId="43" fontId="2" fillId="2" borderId="0" xfId="1" applyFont="1" applyFill="1" applyAlignment="1">
      <alignment horizontal="center"/>
    </xf>
    <xf numFmtId="167" fontId="0" fillId="0" borderId="0" xfId="0" applyNumberFormat="1" applyAlignment="1">
      <alignment vertical="center"/>
    </xf>
    <xf numFmtId="0" fontId="2" fillId="0" borderId="0" xfId="0" applyFont="1" applyAlignment="1">
      <alignment horizontal="right" vertical="center"/>
    </xf>
    <xf numFmtId="168" fontId="2" fillId="2" borderId="0" xfId="1" applyNumberFormat="1" applyFont="1" applyFill="1" applyAlignment="1">
      <alignment vertical="center"/>
    </xf>
    <xf numFmtId="0" fontId="3" fillId="4" borderId="0" xfId="0" applyFont="1" applyFill="1" applyAlignment="1">
      <alignment vertical="center"/>
    </xf>
    <xf numFmtId="0" fontId="2" fillId="0" borderId="6" xfId="0" applyFont="1" applyBorder="1" applyAlignment="1">
      <alignment horizontal="center" vertical="center"/>
    </xf>
    <xf numFmtId="9" fontId="5" fillId="2" borderId="1" xfId="0" applyNumberFormat="1" applyFont="1" applyFill="1" applyBorder="1" applyAlignment="1">
      <alignment vertical="center"/>
    </xf>
    <xf numFmtId="9" fontId="2" fillId="0" borderId="7" xfId="2" applyFont="1" applyBorder="1" applyAlignment="1">
      <alignment vertical="center"/>
    </xf>
    <xf numFmtId="170" fontId="2" fillId="2" borderId="0" xfId="1" applyNumberFormat="1" applyFont="1" applyFill="1" applyAlignment="1">
      <alignment vertical="center"/>
    </xf>
    <xf numFmtId="0" fontId="0" fillId="0" borderId="3" xfId="0" applyBorder="1" applyAlignment="1">
      <alignment vertical="center"/>
    </xf>
    <xf numFmtId="164" fontId="2" fillId="0" borderId="6" xfId="0" applyNumberFormat="1" applyFont="1" applyBorder="1" applyAlignment="1">
      <alignment vertical="center"/>
    </xf>
    <xf numFmtId="9" fontId="5" fillId="5" borderId="5" xfId="2" applyFont="1" applyFill="1" applyBorder="1" applyAlignment="1">
      <alignment vertical="center"/>
    </xf>
    <xf numFmtId="9" fontId="0" fillId="0" borderId="3" xfId="0" applyNumberFormat="1" applyBorder="1" applyAlignment="1">
      <alignment vertical="center"/>
    </xf>
    <xf numFmtId="0" fontId="3" fillId="4" borderId="7" xfId="0" applyFont="1" applyFill="1" applyBorder="1" applyAlignment="1">
      <alignment horizontal="center" vertical="center"/>
    </xf>
    <xf numFmtId="9" fontId="5" fillId="0" borderId="7" xfId="2" applyFont="1" applyBorder="1" applyAlignment="1">
      <alignment vertical="center"/>
    </xf>
    <xf numFmtId="169" fontId="0" fillId="0" borderId="0" xfId="0" applyNumberFormat="1" applyAlignment="1">
      <alignment vertical="center"/>
    </xf>
    <xf numFmtId="0" fontId="3" fillId="4" borderId="0" xfId="0" applyFont="1" applyFill="1" applyAlignment="1">
      <alignment vertical="center"/>
    </xf>
    <xf numFmtId="0" fontId="0" fillId="3" borderId="0" xfId="0" applyFill="1" applyAlignment="1">
      <alignment horizontal="center" vertical="center"/>
    </xf>
    <xf numFmtId="0" fontId="2" fillId="0" borderId="6" xfId="0" applyFont="1" applyBorder="1" applyAlignment="1">
      <alignment horizontal="center" vertical="center" wrapText="1"/>
    </xf>
    <xf numFmtId="0" fontId="2" fillId="0" borderId="12" xfId="0" applyFont="1" applyBorder="1" applyAlignment="1">
      <alignment horizontal="center" vertical="center"/>
    </xf>
    <xf numFmtId="0" fontId="0" fillId="0" borderId="12" xfId="0" applyBorder="1" applyAlignment="1">
      <alignment horizontal="center" vertical="center"/>
    </xf>
    <xf numFmtId="169" fontId="0" fillId="0" borderId="12" xfId="2" applyNumberFormat="1" applyFont="1" applyBorder="1" applyAlignment="1">
      <alignment horizontal="center" vertical="center"/>
    </xf>
    <xf numFmtId="164" fontId="2" fillId="0" borderId="13" xfId="0" applyNumberFormat="1" applyFont="1" applyBorder="1" applyAlignment="1">
      <alignment horizontal="center" vertical="center"/>
    </xf>
    <xf numFmtId="9" fontId="0" fillId="0" borderId="14" xfId="2" applyFont="1" applyBorder="1" applyAlignment="1">
      <alignment horizontal="center" vertical="center"/>
    </xf>
    <xf numFmtId="164" fontId="2" fillId="0" borderId="15" xfId="0" applyNumberFormat="1" applyFont="1" applyBorder="1" applyAlignment="1">
      <alignment horizontal="center" vertical="center"/>
    </xf>
    <xf numFmtId="9" fontId="0" fillId="0" borderId="16" xfId="2" applyFont="1" applyBorder="1" applyAlignment="1">
      <alignment horizontal="center" vertical="center"/>
    </xf>
    <xf numFmtId="164" fontId="2" fillId="0" borderId="17" xfId="0" applyNumberFormat="1" applyFont="1" applyBorder="1" applyAlignment="1">
      <alignment horizontal="center" vertical="center"/>
    </xf>
    <xf numFmtId="9" fontId="0" fillId="0" borderId="18" xfId="2" applyFont="1" applyBorder="1" applyAlignment="1">
      <alignment horizontal="center" vertical="center"/>
    </xf>
    <xf numFmtId="9" fontId="5" fillId="5" borderId="18" xfId="2" applyFont="1" applyFill="1" applyBorder="1" applyAlignment="1">
      <alignment vertical="center"/>
    </xf>
    <xf numFmtId="9" fontId="0" fillId="0" borderId="18" xfId="0" applyNumberFormat="1" applyBorder="1" applyAlignment="1">
      <alignment vertical="center"/>
    </xf>
    <xf numFmtId="169" fontId="0" fillId="0" borderId="18" xfId="0" applyNumberFormat="1" applyBorder="1" applyAlignment="1">
      <alignment vertical="center"/>
    </xf>
    <xf numFmtId="9" fontId="0" fillId="0" borderId="18" xfId="2" applyFont="1" applyBorder="1" applyAlignment="1">
      <alignment vertical="center"/>
    </xf>
    <xf numFmtId="164" fontId="0" fillId="0" borderId="11" xfId="0" applyNumberFormat="1" applyFont="1" applyBorder="1" applyAlignment="1">
      <alignment vertical="center"/>
    </xf>
    <xf numFmtId="164" fontId="2" fillId="0" borderId="20" xfId="0" applyNumberFormat="1" applyFont="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4" fillId="0" borderId="18" xfId="0" applyFont="1" applyFill="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171" fontId="2" fillId="0" borderId="18" xfId="0" applyNumberFormat="1" applyFont="1" applyBorder="1" applyAlignment="1">
      <alignment horizontal="center" vertical="center"/>
    </xf>
    <xf numFmtId="49" fontId="0" fillId="0" borderId="18" xfId="0" applyNumberFormat="1" applyBorder="1" applyAlignment="1">
      <alignment horizontal="center" vertical="center"/>
    </xf>
    <xf numFmtId="164" fontId="0" fillId="0" borderId="18" xfId="0" applyNumberFormat="1" applyBorder="1" applyAlignment="1">
      <alignment vertical="center"/>
    </xf>
    <xf numFmtId="165" fontId="4" fillId="0" borderId="18" xfId="0" applyNumberFormat="1" applyFont="1" applyFill="1" applyBorder="1" applyAlignment="1">
      <alignment vertical="center"/>
    </xf>
    <xf numFmtId="166" fontId="4" fillId="0" borderId="18" xfId="0" applyNumberFormat="1" applyFont="1" applyFill="1" applyBorder="1" applyAlignment="1">
      <alignment vertical="center"/>
    </xf>
    <xf numFmtId="9" fontId="6" fillId="0" borderId="18" xfId="2" applyFont="1" applyFill="1" applyBorder="1" applyAlignment="1">
      <alignment vertical="center"/>
    </xf>
    <xf numFmtId="9" fontId="5" fillId="0" borderId="0" xfId="0" applyNumberFormat="1" applyFont="1" applyBorder="1" applyAlignment="1">
      <alignment vertical="center"/>
    </xf>
    <xf numFmtId="9" fontId="5" fillId="0" borderId="20" xfId="0" applyNumberFormat="1" applyFont="1" applyBorder="1" applyAlignment="1">
      <alignment vertical="center"/>
    </xf>
    <xf numFmtId="0" fontId="8" fillId="0" borderId="2" xfId="0" applyFont="1" applyBorder="1" applyAlignment="1">
      <alignment horizontal="centerContinuous" vertical="center"/>
    </xf>
    <xf numFmtId="0" fontId="8" fillId="0" borderId="3" xfId="0" applyFont="1" applyBorder="1" applyAlignment="1">
      <alignment horizontal="centerContinuous" vertical="center"/>
    </xf>
    <xf numFmtId="0" fontId="8" fillId="0" borderId="4" xfId="0" applyFont="1" applyBorder="1" applyAlignment="1">
      <alignment horizontal="centerContinuous" vertical="center"/>
    </xf>
    <xf numFmtId="0" fontId="0" fillId="0" borderId="19" xfId="0" applyBorder="1" applyAlignment="1">
      <alignment vertical="center"/>
    </xf>
    <xf numFmtId="0" fontId="0" fillId="0" borderId="10" xfId="0" applyBorder="1" applyAlignment="1">
      <alignment vertical="center"/>
    </xf>
    <xf numFmtId="9" fontId="0" fillId="0" borderId="0" xfId="2" applyFont="1" applyBorder="1" applyAlignment="1">
      <alignment vertical="center"/>
    </xf>
    <xf numFmtId="9" fontId="5" fillId="2" borderId="18" xfId="0" applyNumberFormat="1" applyFont="1" applyFill="1" applyBorder="1" applyAlignment="1">
      <alignment vertical="center"/>
    </xf>
    <xf numFmtId="0" fontId="0" fillId="6" borderId="19" xfId="0" applyFill="1" applyBorder="1" applyAlignment="1">
      <alignment vertical="center"/>
    </xf>
    <xf numFmtId="0" fontId="0" fillId="6" borderId="10" xfId="0" applyFill="1" applyBorder="1" applyAlignment="1">
      <alignment vertical="center"/>
    </xf>
    <xf numFmtId="0" fontId="0" fillId="6" borderId="21" xfId="0" applyFill="1" applyBorder="1" applyAlignment="1">
      <alignment vertical="center"/>
    </xf>
    <xf numFmtId="0" fontId="0" fillId="6" borderId="0" xfId="0" applyFill="1" applyBorder="1" applyAlignment="1">
      <alignment vertical="center"/>
    </xf>
    <xf numFmtId="0" fontId="0" fillId="6" borderId="20" xfId="0" applyFill="1" applyBorder="1" applyAlignment="1">
      <alignment vertical="center"/>
    </xf>
    <xf numFmtId="0" fontId="2" fillId="6" borderId="21" xfId="0" applyFont="1" applyFill="1" applyBorder="1" applyAlignment="1">
      <alignment vertical="center"/>
    </xf>
    <xf numFmtId="0" fontId="0" fillId="6" borderId="8" xfId="0" applyFill="1" applyBorder="1" applyAlignment="1">
      <alignment vertical="center"/>
    </xf>
    <xf numFmtId="0" fontId="0" fillId="6" borderId="22" xfId="0" applyFill="1" applyBorder="1" applyAlignment="1">
      <alignment vertical="center"/>
    </xf>
    <xf numFmtId="0" fontId="0" fillId="6" borderId="11" xfId="0" applyFill="1" applyBorder="1" applyAlignment="1">
      <alignment vertical="center"/>
    </xf>
    <xf numFmtId="49" fontId="11" fillId="0" borderId="18" xfId="0" applyNumberFormat="1" applyFont="1" applyBorder="1" applyAlignment="1">
      <alignment horizontal="center" vertical="center"/>
    </xf>
    <xf numFmtId="164" fontId="11" fillId="0" borderId="18" xfId="0" applyNumberFormat="1" applyFont="1" applyBorder="1" applyAlignment="1">
      <alignment vertical="center"/>
    </xf>
    <xf numFmtId="165" fontId="12" fillId="0" borderId="18" xfId="0" applyNumberFormat="1" applyFont="1" applyFill="1" applyBorder="1" applyAlignment="1">
      <alignment vertical="center"/>
    </xf>
    <xf numFmtId="166" fontId="12" fillId="0" borderId="18" xfId="0" applyNumberFormat="1" applyFont="1" applyFill="1" applyBorder="1" applyAlignment="1">
      <alignment vertical="center"/>
    </xf>
    <xf numFmtId="0" fontId="12" fillId="0" borderId="6" xfId="0" applyFont="1" applyBorder="1" applyAlignment="1">
      <alignment horizontal="center" vertical="center" wrapText="1"/>
    </xf>
    <xf numFmtId="0" fontId="13" fillId="0" borderId="0" xfId="0" applyFont="1" applyAlignment="1">
      <alignment vertical="center"/>
    </xf>
    <xf numFmtId="0" fontId="2" fillId="0" borderId="0" xfId="0" applyFont="1" applyAlignment="1">
      <alignment vertical="center"/>
    </xf>
    <xf numFmtId="9" fontId="5" fillId="2" borderId="23" xfId="0" applyNumberFormat="1" applyFont="1" applyFill="1" applyBorder="1" applyAlignment="1">
      <alignment vertical="center"/>
    </xf>
    <xf numFmtId="0" fontId="2" fillId="6" borderId="18" xfId="0" applyFont="1" applyFill="1" applyBorder="1" applyAlignment="1">
      <alignmen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right" vertical="center"/>
    </xf>
    <xf numFmtId="0" fontId="2" fillId="0" borderId="1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0" fillId="0" borderId="3" xfId="0" applyBorder="1"/>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0" fillId="0" borderId="4" xfId="0" applyBorder="1"/>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10" fillId="0" borderId="18" xfId="0" applyFont="1" applyBorder="1" applyAlignment="1">
      <alignment horizontal="center" vertical="center" wrapText="1"/>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2" fillId="0" borderId="7" xfId="0" applyFont="1" applyBorder="1" applyAlignment="1">
      <alignment horizontal="center" vertical="center" wrapText="1"/>
    </xf>
    <xf numFmtId="0" fontId="3" fillId="4"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left" vertical="center"/>
    </xf>
    <xf numFmtId="0" fontId="3" fillId="4" borderId="0" xfId="0" applyFont="1" applyFill="1" applyBorder="1" applyAlignment="1">
      <alignment horizontal="center" vertical="center"/>
    </xf>
  </cellXfs>
  <cellStyles count="3">
    <cellStyle name="Milliers" xfId="1" builtinId="3"/>
    <cellStyle name="Normal" xfId="0" builtinId="0"/>
    <cellStyle name="Pourcentage" xfId="2" builtinId="5"/>
  </cellStyles>
  <dxfs count="25">
    <dxf>
      <font>
        <b/>
        <i val="0"/>
        <color rgb="FF0070C0"/>
      </font>
      <fill>
        <patternFill>
          <bgColor theme="8" tint="0.79998168889431442"/>
        </patternFill>
      </fill>
    </dxf>
    <dxf>
      <font>
        <b/>
        <i val="0"/>
        <color rgb="FF00B050"/>
      </font>
      <fill>
        <patternFill>
          <bgColor theme="6" tint="0.59996337778862885"/>
        </patternFill>
      </fill>
    </dxf>
    <dxf>
      <font>
        <b/>
        <i val="0"/>
        <color rgb="FF0070C0"/>
      </font>
      <fill>
        <patternFill>
          <bgColor theme="8" tint="0.79998168889431442"/>
        </patternFill>
      </fill>
    </dxf>
    <dxf>
      <font>
        <b/>
        <i val="0"/>
        <color rgb="FFFF0000"/>
      </font>
      <fill>
        <patternFill>
          <bgColor rgb="FFFFFF00"/>
        </patternFill>
      </fill>
    </dxf>
    <dxf>
      <font>
        <b/>
        <i val="0"/>
        <color rgb="FF0070C0"/>
      </font>
      <fill>
        <patternFill>
          <bgColor theme="8" tint="0.79998168889431442"/>
        </patternFill>
      </fill>
    </dxf>
    <dxf>
      <font>
        <b/>
        <i val="0"/>
        <color rgb="FFFF0000"/>
      </font>
      <fill>
        <patternFill>
          <bgColor rgb="FFFFFF00"/>
        </patternFill>
      </fill>
    </dxf>
    <dxf>
      <font>
        <b/>
        <i val="0"/>
        <color rgb="FF0070C0"/>
      </font>
      <fill>
        <patternFill>
          <bgColor theme="8" tint="0.79998168889431442"/>
        </patternFill>
      </fill>
    </dxf>
    <dxf>
      <font>
        <b/>
        <i val="0"/>
        <color rgb="FFFF0000"/>
      </font>
      <fill>
        <patternFill>
          <bgColor rgb="FFFFFF00"/>
        </patternFill>
      </fill>
    </dxf>
    <dxf>
      <font>
        <color theme="0"/>
      </font>
      <fill>
        <patternFill>
          <bgColor theme="0"/>
        </patternFill>
      </fill>
    </dxf>
    <dxf>
      <font>
        <b/>
        <i val="0"/>
        <color rgb="FF0070C0"/>
      </font>
      <fill>
        <patternFill>
          <bgColor theme="8" tint="0.79998168889431442"/>
        </patternFill>
      </fill>
    </dxf>
    <dxf>
      <font>
        <b/>
        <i val="0"/>
        <color rgb="FF0070C0"/>
      </font>
      <fill>
        <patternFill>
          <bgColor theme="8" tint="0.79998168889431442"/>
        </patternFill>
      </fill>
      <border>
        <left style="thin">
          <color auto="1"/>
        </left>
        <right style="thin">
          <color auto="1"/>
        </right>
        <top style="thin">
          <color auto="1"/>
        </top>
        <bottom style="thin">
          <color auto="1"/>
        </bottom>
      </border>
    </dxf>
    <dxf>
      <font>
        <b/>
        <i val="0"/>
        <color rgb="FFFF0000"/>
      </font>
      <fill>
        <patternFill>
          <bgColor rgb="FFFFFF00"/>
        </patternFill>
      </fill>
    </dxf>
    <dxf>
      <font>
        <b/>
        <i val="0"/>
        <color rgb="FFFF0000"/>
      </font>
      <fill>
        <patternFill>
          <bgColor rgb="FFFFFF00"/>
        </patternFill>
      </fill>
    </dxf>
    <dxf>
      <font>
        <b/>
        <i val="0"/>
        <color rgb="FF0070C0"/>
      </font>
      <fill>
        <patternFill>
          <bgColor theme="8" tint="0.79998168889431442"/>
        </patternFill>
      </fill>
    </dxf>
    <dxf>
      <font>
        <b/>
        <i val="0"/>
        <color rgb="FF00B050"/>
      </font>
      <fill>
        <patternFill>
          <bgColor theme="6" tint="0.59996337778862885"/>
        </patternFill>
      </fill>
    </dxf>
    <dxf>
      <font>
        <b/>
        <i val="0"/>
        <color rgb="FF0070C0"/>
      </font>
      <fill>
        <patternFill>
          <bgColor theme="8" tint="0.79998168889431442"/>
        </patternFill>
      </fill>
    </dxf>
    <dxf>
      <font>
        <b/>
        <i val="0"/>
        <color rgb="FFFF0000"/>
      </font>
      <fill>
        <patternFill>
          <bgColor rgb="FFFFFF00"/>
        </patternFill>
      </fill>
    </dxf>
    <dxf>
      <font>
        <b/>
        <i val="0"/>
        <color rgb="FF0070C0"/>
      </font>
      <fill>
        <patternFill>
          <bgColor theme="8" tint="0.79998168889431442"/>
        </patternFill>
      </fill>
    </dxf>
    <dxf>
      <font>
        <b/>
        <i val="0"/>
        <color rgb="FFFF0000"/>
      </font>
      <fill>
        <patternFill>
          <bgColor rgb="FFFFFF00"/>
        </patternFill>
      </fill>
    </dxf>
    <dxf>
      <font>
        <b/>
        <i val="0"/>
        <color rgb="FF0070C0"/>
      </font>
      <fill>
        <patternFill>
          <bgColor theme="8" tint="0.79998168889431442"/>
        </patternFill>
      </fill>
    </dxf>
    <dxf>
      <font>
        <b/>
        <i val="0"/>
        <color rgb="FFFF0000"/>
      </font>
      <fill>
        <patternFill>
          <bgColor rgb="FFFFFF00"/>
        </patternFill>
      </fill>
    </dxf>
    <dxf>
      <font>
        <color theme="0"/>
      </font>
      <fill>
        <patternFill>
          <bgColor theme="0"/>
        </patternFill>
      </fill>
    </dxf>
    <dxf>
      <font>
        <b/>
        <i val="0"/>
        <color rgb="FF0070C0"/>
      </font>
      <fill>
        <patternFill>
          <bgColor theme="8" tint="0.79998168889431442"/>
        </patternFill>
      </fill>
    </dxf>
    <dxf>
      <font>
        <b/>
        <i val="0"/>
        <color rgb="FF0070C0"/>
      </font>
      <fill>
        <patternFill>
          <bgColor theme="8" tint="0.79998168889431442"/>
        </patternFill>
      </fill>
      <border>
        <left style="thin">
          <color auto="1"/>
        </left>
        <right style="thin">
          <color auto="1"/>
        </right>
        <top style="thin">
          <color auto="1"/>
        </top>
        <bottom style="thin">
          <color auto="1"/>
        </bottom>
      </border>
    </dxf>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28249758253932E-2"/>
          <c:y val="7.4548702245552628E-2"/>
          <c:w val="0.78303412073490819"/>
          <c:h val="0.8326195683872849"/>
        </c:manualLayout>
      </c:layout>
      <c:scatterChart>
        <c:scatterStyle val="smoothMarker"/>
        <c:varyColors val="0"/>
        <c:ser>
          <c:idx val="0"/>
          <c:order val="0"/>
          <c:marker>
            <c:symbol val="none"/>
          </c:marker>
          <c:trendline>
            <c:trendlineType val="power"/>
            <c:dispRSqr val="1"/>
            <c:dispEq val="1"/>
            <c:trendlineLbl>
              <c:layout>
                <c:manualLayout>
                  <c:x val="7.6958005249343833E-2"/>
                  <c:y val="-0.26704068241469819"/>
                </c:manualLayout>
              </c:layout>
              <c:numFmt formatCode="General" sourceLinked="0"/>
            </c:trendlineLbl>
          </c:trendline>
          <c:xVal>
            <c:numRef>
              <c:f>DATA!$B$51:$B$60</c:f>
              <c:numCache>
                <c:formatCode>#,##0" KW"</c:formatCode>
                <c:ptCount val="10"/>
                <c:pt idx="0">
                  <c:v>10</c:v>
                </c:pt>
                <c:pt idx="1">
                  <c:v>30</c:v>
                </c:pt>
                <c:pt idx="2">
                  <c:v>50</c:v>
                </c:pt>
                <c:pt idx="3">
                  <c:v>100</c:v>
                </c:pt>
                <c:pt idx="4">
                  <c:v>200</c:v>
                </c:pt>
                <c:pt idx="5">
                  <c:v>500</c:v>
                </c:pt>
                <c:pt idx="6">
                  <c:v>713.31521739130426</c:v>
                </c:pt>
                <c:pt idx="7">
                  <c:v>1000</c:v>
                </c:pt>
                <c:pt idx="8">
                  <c:v>2000</c:v>
                </c:pt>
                <c:pt idx="9">
                  <c:v>5000</c:v>
                </c:pt>
              </c:numCache>
            </c:numRef>
          </c:xVal>
          <c:yVal>
            <c:numRef>
              <c:f>DATA!$C$51:$C$60</c:f>
              <c:numCache>
                <c:formatCode>0%</c:formatCode>
                <c:ptCount val="10"/>
                <c:pt idx="0">
                  <c:v>1.0326267051415661</c:v>
                </c:pt>
                <c:pt idx="1">
                  <c:v>0.92519063232907839</c:v>
                </c:pt>
                <c:pt idx="2">
                  <c:v>0.87911633914811393</c:v>
                </c:pt>
                <c:pt idx="3">
                  <c:v>0.82024454782425127</c:v>
                </c:pt>
                <c:pt idx="4">
                  <c:v>0.76531522424821707</c:v>
                </c:pt>
                <c:pt idx="5">
                  <c:v>0.69830692979279407</c:v>
                </c:pt>
                <c:pt idx="6">
                  <c:v>0.67393064239925693</c:v>
                </c:pt>
                <c:pt idx="7">
                  <c:v>0.65154340371545394</c:v>
                </c:pt>
                <c:pt idx="8">
                  <c:v>0.60791149108470388</c:v>
                </c:pt>
                <c:pt idx="9">
                  <c:v>0.55468491083804283</c:v>
                </c:pt>
              </c:numCache>
            </c:numRef>
          </c:yVal>
          <c:smooth val="1"/>
        </c:ser>
        <c:dLbls>
          <c:showLegendKey val="0"/>
          <c:showVal val="0"/>
          <c:showCatName val="0"/>
          <c:showSerName val="0"/>
          <c:showPercent val="0"/>
          <c:showBubbleSize val="0"/>
        </c:dLbls>
        <c:axId val="51788416"/>
        <c:axId val="51794304"/>
      </c:scatterChart>
      <c:valAx>
        <c:axId val="51788416"/>
        <c:scaling>
          <c:orientation val="minMax"/>
        </c:scaling>
        <c:delete val="0"/>
        <c:axPos val="b"/>
        <c:numFmt formatCode="#,##0&quot; KW&quot;" sourceLinked="1"/>
        <c:majorTickMark val="out"/>
        <c:minorTickMark val="none"/>
        <c:tickLblPos val="nextTo"/>
        <c:crossAx val="51794304"/>
        <c:crosses val="autoZero"/>
        <c:crossBetween val="midCat"/>
      </c:valAx>
      <c:valAx>
        <c:axId val="51794304"/>
        <c:scaling>
          <c:orientation val="minMax"/>
        </c:scaling>
        <c:delete val="0"/>
        <c:axPos val="l"/>
        <c:majorGridlines/>
        <c:numFmt formatCode="0%" sourceLinked="1"/>
        <c:majorTickMark val="out"/>
        <c:minorTickMark val="none"/>
        <c:tickLblPos val="nextTo"/>
        <c:crossAx val="51788416"/>
        <c:crosses val="autoZero"/>
        <c:crossBetween val="midCat"/>
        <c:majorUnit val="0.1"/>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8899181719931"/>
          <c:y val="7.8072822715342396E-2"/>
          <c:w val="0.80621695229272816"/>
          <c:h val="0.82470703889286567"/>
        </c:manualLayout>
      </c:layout>
      <c:scatterChart>
        <c:scatterStyle val="smoothMarker"/>
        <c:varyColors val="0"/>
        <c:ser>
          <c:idx val="0"/>
          <c:order val="0"/>
          <c:marker>
            <c:symbol val="none"/>
          </c:marker>
          <c:trendline>
            <c:trendlineType val="linear"/>
            <c:dispRSqr val="1"/>
            <c:dispEq val="1"/>
            <c:trendlineLbl>
              <c:layout>
                <c:manualLayout>
                  <c:x val="0.15785770964675927"/>
                  <c:y val="-0.46366404199475064"/>
                </c:manualLayout>
              </c:layout>
              <c:numFmt formatCode="General" sourceLinked="0"/>
            </c:trendlineLbl>
          </c:trendline>
          <c:xVal>
            <c:numRef>
              <c:f>DATA!$B$24:$B$33</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DATA!$C$24:$C$33</c:f>
              <c:numCache>
                <c:formatCode>0.0%</c:formatCode>
                <c:ptCount val="10"/>
                <c:pt idx="0">
                  <c:v>1</c:v>
                </c:pt>
                <c:pt idx="1">
                  <c:v>0.99</c:v>
                </c:pt>
                <c:pt idx="2">
                  <c:v>0.98</c:v>
                </c:pt>
                <c:pt idx="3">
                  <c:v>0.97</c:v>
                </c:pt>
                <c:pt idx="4">
                  <c:v>0.96</c:v>
                </c:pt>
                <c:pt idx="5">
                  <c:v>0.95</c:v>
                </c:pt>
                <c:pt idx="6">
                  <c:v>0.94</c:v>
                </c:pt>
                <c:pt idx="7">
                  <c:v>0.93</c:v>
                </c:pt>
                <c:pt idx="8">
                  <c:v>0.92</c:v>
                </c:pt>
                <c:pt idx="9">
                  <c:v>0.91</c:v>
                </c:pt>
              </c:numCache>
            </c:numRef>
          </c:yVal>
          <c:smooth val="1"/>
        </c:ser>
        <c:dLbls>
          <c:showLegendKey val="0"/>
          <c:showVal val="0"/>
          <c:showCatName val="0"/>
          <c:showSerName val="0"/>
          <c:showPercent val="0"/>
          <c:showBubbleSize val="0"/>
        </c:dLbls>
        <c:axId val="51814784"/>
        <c:axId val="51816320"/>
      </c:scatterChart>
      <c:valAx>
        <c:axId val="51814784"/>
        <c:scaling>
          <c:orientation val="minMax"/>
        </c:scaling>
        <c:delete val="0"/>
        <c:axPos val="b"/>
        <c:numFmt formatCode="General" sourceLinked="1"/>
        <c:majorTickMark val="out"/>
        <c:minorTickMark val="none"/>
        <c:tickLblPos val="nextTo"/>
        <c:crossAx val="51816320"/>
        <c:crosses val="autoZero"/>
        <c:crossBetween val="midCat"/>
      </c:valAx>
      <c:valAx>
        <c:axId val="51816320"/>
        <c:scaling>
          <c:orientation val="minMax"/>
          <c:max val="1"/>
        </c:scaling>
        <c:delete val="0"/>
        <c:axPos val="l"/>
        <c:majorGridlines/>
        <c:numFmt formatCode="0.0%" sourceLinked="1"/>
        <c:majorTickMark val="out"/>
        <c:minorTickMark val="none"/>
        <c:tickLblPos val="nextTo"/>
        <c:crossAx val="51814784"/>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trendline>
            <c:trendlineType val="linear"/>
            <c:dispRSqr val="1"/>
            <c:dispEq val="1"/>
            <c:trendlineLbl>
              <c:layout>
                <c:manualLayout>
                  <c:x val="-9.4328011370120243E-2"/>
                  <c:y val="0.18686862058909307"/>
                </c:manualLayout>
              </c:layout>
              <c:numFmt formatCode="General" sourceLinked="0"/>
            </c:trendlineLbl>
          </c:trendline>
          <c:xVal>
            <c:numRef>
              <c:f>DATA!$B$68:$B$75</c:f>
              <c:numCache>
                <c:formatCode>0%</c:formatCode>
                <c:ptCount val="8"/>
                <c:pt idx="0">
                  <c:v>1</c:v>
                </c:pt>
                <c:pt idx="1">
                  <c:v>0.8</c:v>
                </c:pt>
                <c:pt idx="2">
                  <c:v>0.6</c:v>
                </c:pt>
                <c:pt idx="3">
                  <c:v>0.4</c:v>
                </c:pt>
                <c:pt idx="4">
                  <c:v>0.2</c:v>
                </c:pt>
                <c:pt idx="5">
                  <c:v>0.1</c:v>
                </c:pt>
                <c:pt idx="6">
                  <c:v>0.05</c:v>
                </c:pt>
                <c:pt idx="7">
                  <c:v>1.0000000000000001E-9</c:v>
                </c:pt>
              </c:numCache>
            </c:numRef>
          </c:xVal>
          <c:yVal>
            <c:numRef>
              <c:f>DATA!$C$68:$C$75</c:f>
              <c:numCache>
                <c:formatCode>0.0%</c:formatCode>
                <c:ptCount val="8"/>
                <c:pt idx="0">
                  <c:v>0.8</c:v>
                </c:pt>
                <c:pt idx="1">
                  <c:v>0.84</c:v>
                </c:pt>
                <c:pt idx="2">
                  <c:v>0.88</c:v>
                </c:pt>
                <c:pt idx="3">
                  <c:v>0.91999999999999993</c:v>
                </c:pt>
                <c:pt idx="4">
                  <c:v>0.96</c:v>
                </c:pt>
                <c:pt idx="5">
                  <c:v>0.98</c:v>
                </c:pt>
                <c:pt idx="6">
                  <c:v>0.99</c:v>
                </c:pt>
                <c:pt idx="7">
                  <c:v>0.99999999979999998</c:v>
                </c:pt>
              </c:numCache>
            </c:numRef>
          </c:yVal>
          <c:smooth val="1"/>
        </c:ser>
        <c:dLbls>
          <c:showLegendKey val="0"/>
          <c:showVal val="0"/>
          <c:showCatName val="0"/>
          <c:showSerName val="0"/>
          <c:showPercent val="0"/>
          <c:showBubbleSize val="0"/>
        </c:dLbls>
        <c:axId val="53155712"/>
        <c:axId val="53157248"/>
      </c:scatterChart>
      <c:valAx>
        <c:axId val="53155712"/>
        <c:scaling>
          <c:orientation val="minMax"/>
          <c:max val="1"/>
        </c:scaling>
        <c:delete val="0"/>
        <c:axPos val="b"/>
        <c:numFmt formatCode="0%" sourceLinked="1"/>
        <c:majorTickMark val="out"/>
        <c:minorTickMark val="none"/>
        <c:tickLblPos val="nextTo"/>
        <c:crossAx val="53157248"/>
        <c:crosses val="autoZero"/>
        <c:crossBetween val="midCat"/>
      </c:valAx>
      <c:valAx>
        <c:axId val="53157248"/>
        <c:scaling>
          <c:orientation val="minMax"/>
        </c:scaling>
        <c:delete val="0"/>
        <c:axPos val="l"/>
        <c:majorGridlines/>
        <c:numFmt formatCode="0.0%" sourceLinked="1"/>
        <c:majorTickMark val="out"/>
        <c:minorTickMark val="none"/>
        <c:tickLblPos val="nextTo"/>
        <c:crossAx val="53155712"/>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104775</xdr:colOff>
      <xdr:row>1</xdr:row>
      <xdr:rowOff>19050</xdr:rowOff>
    </xdr:from>
    <xdr:to>
      <xdr:col>10</xdr:col>
      <xdr:colOff>800100</xdr:colOff>
      <xdr:row>4</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15075" y="247650"/>
          <a:ext cx="695325"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76200</xdr:colOff>
      <xdr:row>1</xdr:row>
      <xdr:rowOff>19049</xdr:rowOff>
    </xdr:from>
    <xdr:to>
      <xdr:col>10</xdr:col>
      <xdr:colOff>771525</xdr:colOff>
      <xdr:row>3</xdr:row>
      <xdr:rowOff>161924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0" y="247649"/>
          <a:ext cx="695325" cy="46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638175</xdr:colOff>
      <xdr:row>49</xdr:row>
      <xdr:rowOff>0</xdr:rowOff>
    </xdr:from>
    <xdr:to>
      <xdr:col>6</xdr:col>
      <xdr:colOff>104775</xdr:colOff>
      <xdr:row>60</xdr:row>
      <xdr:rowOff>161924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123825</xdr:colOff>
      <xdr:row>19</xdr:row>
      <xdr:rowOff>104775</xdr:rowOff>
    </xdr:from>
    <xdr:to>
      <xdr:col>5</xdr:col>
      <xdr:colOff>2809875</xdr:colOff>
      <xdr:row>32</xdr:row>
      <xdr:rowOff>152400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285750</xdr:colOff>
      <xdr:row>63</xdr:row>
      <xdr:rowOff>76201</xdr:rowOff>
    </xdr:from>
    <xdr:to>
      <xdr:col>5</xdr:col>
      <xdr:colOff>2933700</xdr:colOff>
      <xdr:row>74</xdr:row>
      <xdr:rowOff>114300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8"/>
  <sheetViews>
    <sheetView showGridLines="0" showZeros="0" topLeftCell="B1" zoomScaleNormal="100" zoomScaleSheetLayoutView="100" workbookViewId="0">
      <selection activeCell="B27" sqref="A27:XFD28"/>
    </sheetView>
  </sheetViews>
  <sheetFormatPr baseColWidth="10" defaultRowHeight="12.75" outlineLevelCol="1" x14ac:dyDescent="0.2"/>
  <cols>
    <col min="1" max="1" width="1.42578125" customWidth="1"/>
    <col min="2" max="2" width="6" style="1" bestFit="1" customWidth="1"/>
    <col min="3" max="3" width="15.42578125" style="1" bestFit="1" customWidth="1"/>
    <col min="4" max="4" width="10.140625" style="1" bestFit="1" customWidth="1"/>
    <col min="5" max="5" width="10.28515625" style="1" bestFit="1" customWidth="1"/>
    <col min="6" max="6" width="8.5703125" style="1" bestFit="1" customWidth="1"/>
    <col min="7" max="7" width="7.140625" style="1" bestFit="1" customWidth="1"/>
    <col min="8" max="8" width="9.28515625" style="1" bestFit="1" customWidth="1"/>
    <col min="9" max="9" width="14" style="1" bestFit="1" customWidth="1"/>
    <col min="10" max="10" width="10.85546875" style="1" bestFit="1" customWidth="1"/>
    <col min="11" max="11" width="12.42578125" style="1" bestFit="1" customWidth="1"/>
    <col min="12" max="12" width="7.7109375" style="1" customWidth="1" outlineLevel="1"/>
    <col min="13" max="13" width="4.42578125" style="1" customWidth="1" outlineLevel="1"/>
    <col min="14" max="14" width="7.7109375" style="1" customWidth="1" outlineLevel="1"/>
    <col min="15" max="15" width="6.140625" style="1" customWidth="1" outlineLevel="1"/>
    <col min="16" max="16" width="5.85546875" style="1" customWidth="1" outlineLevel="1"/>
    <col min="17" max="17" width="8" style="1" customWidth="1" outlineLevel="1"/>
    <col min="18" max="18" width="7.5703125" style="1" customWidth="1" outlineLevel="1"/>
    <col min="19" max="19" width="7.28515625" style="1" customWidth="1" outlineLevel="1" collapsed="1"/>
    <col min="20" max="20" width="8.140625" style="1" customWidth="1" outlineLevel="1" collapsed="1"/>
    <col min="21" max="21" width="1.85546875" style="1" customWidth="1"/>
    <col min="22" max="22" width="8.140625" style="1" customWidth="1" outlineLevel="1"/>
    <col min="23" max="16384" width="11.42578125" style="1"/>
  </cols>
  <sheetData>
    <row r="1" spans="2:22" ht="18" x14ac:dyDescent="0.2">
      <c r="B1" s="55" t="s">
        <v>64</v>
      </c>
      <c r="C1" s="56"/>
      <c r="D1" s="56"/>
      <c r="E1" s="56"/>
      <c r="F1" s="56"/>
      <c r="G1" s="56"/>
      <c r="H1" s="56"/>
      <c r="I1" s="56"/>
      <c r="J1" s="56"/>
      <c r="K1" s="57"/>
      <c r="L1" s="58"/>
      <c r="M1" s="58"/>
      <c r="N1" s="58"/>
      <c r="O1" s="58"/>
      <c r="P1" s="58"/>
      <c r="Q1" s="58"/>
      <c r="R1" s="58"/>
      <c r="S1" s="59"/>
    </row>
    <row r="2" spans="2:22" x14ac:dyDescent="0.2">
      <c r="B2" s="87" t="s">
        <v>17</v>
      </c>
      <c r="C2" s="88"/>
      <c r="D2" s="21"/>
      <c r="E2" s="42"/>
      <c r="F2" s="42"/>
      <c r="G2" s="42"/>
      <c r="H2" s="42"/>
      <c r="I2" s="42"/>
      <c r="J2" s="42"/>
      <c r="K2" s="43"/>
      <c r="L2" s="42"/>
      <c r="M2" s="42"/>
      <c r="N2" s="42"/>
      <c r="O2" s="42"/>
      <c r="P2" s="42"/>
      <c r="Q2" s="42"/>
      <c r="R2" s="42"/>
      <c r="S2" s="36">
        <f>IF(D2=0,0,VLOOKUP(D2,C_01,2,FALSE))</f>
        <v>0</v>
      </c>
    </row>
    <row r="3" spans="2:22" x14ac:dyDescent="0.2">
      <c r="B3" s="89" t="s">
        <v>16</v>
      </c>
      <c r="C3" s="90"/>
      <c r="D3" s="44"/>
      <c r="E3" s="42"/>
      <c r="F3" s="42"/>
      <c r="G3" s="42"/>
      <c r="H3" s="42"/>
      <c r="I3" s="42"/>
      <c r="J3" s="42"/>
      <c r="K3" s="43"/>
      <c r="L3" s="42"/>
      <c r="M3" s="42"/>
      <c r="N3" s="42"/>
      <c r="O3" s="42"/>
      <c r="P3" s="42"/>
      <c r="Q3" s="42"/>
      <c r="R3" s="42"/>
      <c r="S3" s="36">
        <f>D3*C_14+C_15</f>
        <v>1.01</v>
      </c>
    </row>
    <row r="4" spans="2:22" x14ac:dyDescent="0.2">
      <c r="B4" s="89" t="s">
        <v>29</v>
      </c>
      <c r="C4" s="90"/>
      <c r="D4" s="44"/>
      <c r="E4" s="42"/>
      <c r="F4" s="42"/>
      <c r="G4" s="42"/>
      <c r="H4" s="42"/>
      <c r="I4" s="42"/>
      <c r="J4" s="42"/>
      <c r="K4" s="43"/>
      <c r="L4" s="42"/>
      <c r="M4" s="42"/>
      <c r="N4" s="42"/>
      <c r="O4" s="42"/>
      <c r="P4" s="42"/>
      <c r="Q4" s="42"/>
      <c r="R4" s="42"/>
      <c r="S4" s="36">
        <f>IF(D4=0,1,VLOOKUP(D4,C_04,2,FALSE))</f>
        <v>1</v>
      </c>
    </row>
    <row r="5" spans="2:22" x14ac:dyDescent="0.2">
      <c r="B5" s="85" t="s">
        <v>53</v>
      </c>
      <c r="C5" s="91"/>
      <c r="D5" s="96"/>
      <c r="E5" s="85" t="s">
        <v>8</v>
      </c>
      <c r="F5" s="91"/>
      <c r="G5" s="91"/>
      <c r="H5" s="94" t="s">
        <v>18</v>
      </c>
      <c r="I5" s="94" t="s">
        <v>23</v>
      </c>
      <c r="J5" s="95" t="s">
        <v>71</v>
      </c>
      <c r="K5" s="95" t="s">
        <v>41</v>
      </c>
      <c r="L5" s="92" t="s">
        <v>4</v>
      </c>
      <c r="M5" s="93"/>
      <c r="N5" s="99" t="s">
        <v>43</v>
      </c>
      <c r="O5" s="93" t="s">
        <v>18</v>
      </c>
      <c r="P5" s="99" t="s">
        <v>84</v>
      </c>
      <c r="Q5" s="99" t="s">
        <v>85</v>
      </c>
      <c r="R5" s="99" t="s">
        <v>86</v>
      </c>
      <c r="S5" s="94" t="s">
        <v>11</v>
      </c>
      <c r="V5" s="97" t="s">
        <v>45</v>
      </c>
    </row>
    <row r="6" spans="2:22" ht="25.5" x14ac:dyDescent="0.2">
      <c r="B6" s="45" t="s">
        <v>60</v>
      </c>
      <c r="C6" s="46" t="s">
        <v>68</v>
      </c>
      <c r="D6" s="26" t="s">
        <v>92</v>
      </c>
      <c r="E6" s="26" t="s">
        <v>93</v>
      </c>
      <c r="F6" s="26" t="s">
        <v>94</v>
      </c>
      <c r="G6" s="26" t="s">
        <v>13</v>
      </c>
      <c r="H6" s="94"/>
      <c r="I6" s="94"/>
      <c r="J6" s="94"/>
      <c r="K6" s="95"/>
      <c r="L6" s="92"/>
      <c r="M6" s="93"/>
      <c r="N6" s="99"/>
      <c r="O6" s="93"/>
      <c r="P6" s="93"/>
      <c r="Q6" s="93"/>
      <c r="R6" s="99"/>
      <c r="S6" s="94"/>
      <c r="V6" s="98"/>
    </row>
    <row r="7" spans="2:22" x14ac:dyDescent="0.2">
      <c r="B7" s="47">
        <f>IF(D3=0,0,IF(B6=$D$3,0,1))</f>
        <v>0</v>
      </c>
      <c r="C7" s="71"/>
      <c r="D7" s="72"/>
      <c r="E7" s="73"/>
      <c r="F7" s="74"/>
      <c r="G7" s="52">
        <f t="shared" ref="G7" si="0">E7/24*F7/7</f>
        <v>0</v>
      </c>
      <c r="H7" s="44"/>
      <c r="I7" s="44"/>
      <c r="J7" s="44"/>
      <c r="K7" s="44"/>
      <c r="L7" s="40">
        <f>IF(B7=0,0,D7)</f>
        <v>0</v>
      </c>
      <c r="M7" s="22">
        <f>IF($L$17=0,0,L7/$L$17)</f>
        <v>0</v>
      </c>
      <c r="N7" s="36">
        <f t="shared" ref="N7:N16" si="1">IF(OR(C7=0,G7=0),1,C_16*G7+C_17)</f>
        <v>1</v>
      </c>
      <c r="O7" s="36">
        <f t="shared" ref="O7:O16" si="2">IF(OR($B7=0,H7=0),1,VLOOKUP(H7,C_02,2,FALSE))</f>
        <v>1</v>
      </c>
      <c r="P7" s="36">
        <f t="shared" ref="P7:P16" si="3">IF(OR($B7=0,I7=0),1,VLOOKUP(I7,C_03,2,FALSE))</f>
        <v>1</v>
      </c>
      <c r="Q7" s="36">
        <f t="shared" ref="Q7:Q16" si="4">IF(OR($B7=0,J7=0),1,VLOOKUP(J7,C_06,2,FALSE))</f>
        <v>1</v>
      </c>
      <c r="R7" s="36">
        <f t="shared" ref="R7:R16" si="5">IF(OR($B7=0,K7=0),1,VLOOKUP(K7,C_06,2,FALSE))</f>
        <v>1</v>
      </c>
      <c r="S7" s="7">
        <f t="shared" ref="S7:S16" si="6">IF(OR($B7=0,$D7=0),0,PRODUCT(M7:R7))</f>
        <v>0</v>
      </c>
      <c r="V7" s="14">
        <f t="shared" ref="V7:V16" si="7">IF(OR($B7=0,$D7=0),1,(C_11*D7^C_10)*S7*$S$2/M7)</f>
        <v>1</v>
      </c>
    </row>
    <row r="8" spans="2:22" x14ac:dyDescent="0.2">
      <c r="B8" s="47">
        <f t="shared" ref="B8:B16" si="8">IF(B7=0,0,IF(B7=$D$3,0,B7+1))</f>
        <v>0</v>
      </c>
      <c r="C8" s="71"/>
      <c r="D8" s="72"/>
      <c r="E8" s="73"/>
      <c r="F8" s="74"/>
      <c r="G8" s="52">
        <f t="shared" ref="G8:G16" si="9">E8/24*F8/7</f>
        <v>0</v>
      </c>
      <c r="H8" s="44"/>
      <c r="I8" s="44"/>
      <c r="J8" s="44"/>
      <c r="K8" s="44"/>
      <c r="L8" s="40">
        <f>IF(B8=0,0,D8)</f>
        <v>0</v>
      </c>
      <c r="M8" s="22">
        <f t="shared" ref="M8:M16" si="10">IF($L$17=0,0,L8/$L$17)</f>
        <v>0</v>
      </c>
      <c r="N8" s="36">
        <f t="shared" si="1"/>
        <v>1</v>
      </c>
      <c r="O8" s="36">
        <f t="shared" si="2"/>
        <v>1</v>
      </c>
      <c r="P8" s="36">
        <f t="shared" si="3"/>
        <v>1</v>
      </c>
      <c r="Q8" s="36">
        <f t="shared" si="4"/>
        <v>1</v>
      </c>
      <c r="R8" s="36">
        <f t="shared" si="5"/>
        <v>1</v>
      </c>
      <c r="S8" s="7">
        <f t="shared" si="6"/>
        <v>0</v>
      </c>
      <c r="V8" s="14">
        <f t="shared" si="7"/>
        <v>1</v>
      </c>
    </row>
    <row r="9" spans="2:22" x14ac:dyDescent="0.2">
      <c r="B9" s="47">
        <f t="shared" si="8"/>
        <v>0</v>
      </c>
      <c r="C9" s="71"/>
      <c r="D9" s="72"/>
      <c r="E9" s="73"/>
      <c r="F9" s="74"/>
      <c r="G9" s="52">
        <f t="shared" si="9"/>
        <v>0</v>
      </c>
      <c r="H9" s="44"/>
      <c r="I9" s="44"/>
      <c r="J9" s="44"/>
      <c r="K9" s="44"/>
      <c r="L9" s="40">
        <f t="shared" ref="L9:L16" si="11">IF(B9=0,0,D9)</f>
        <v>0</v>
      </c>
      <c r="M9" s="22">
        <f t="shared" si="10"/>
        <v>0</v>
      </c>
      <c r="N9" s="36">
        <f t="shared" si="1"/>
        <v>1</v>
      </c>
      <c r="O9" s="36">
        <f t="shared" si="2"/>
        <v>1</v>
      </c>
      <c r="P9" s="36">
        <f t="shared" si="3"/>
        <v>1</v>
      </c>
      <c r="Q9" s="36">
        <f t="shared" si="4"/>
        <v>1</v>
      </c>
      <c r="R9" s="36">
        <f t="shared" si="5"/>
        <v>1</v>
      </c>
      <c r="S9" s="7">
        <f t="shared" si="6"/>
        <v>0</v>
      </c>
      <c r="V9" s="14">
        <f t="shared" si="7"/>
        <v>1</v>
      </c>
    </row>
    <row r="10" spans="2:22" x14ac:dyDescent="0.2">
      <c r="B10" s="47">
        <f t="shared" si="8"/>
        <v>0</v>
      </c>
      <c r="C10" s="71"/>
      <c r="D10" s="72"/>
      <c r="E10" s="73"/>
      <c r="F10" s="74"/>
      <c r="G10" s="26">
        <f t="shared" si="9"/>
        <v>0</v>
      </c>
      <c r="H10" s="44"/>
      <c r="I10" s="44"/>
      <c r="J10" s="44"/>
      <c r="K10" s="44"/>
      <c r="L10" s="40">
        <f t="shared" si="11"/>
        <v>0</v>
      </c>
      <c r="M10" s="22">
        <f t="shared" si="10"/>
        <v>0</v>
      </c>
      <c r="N10" s="36">
        <f t="shared" si="1"/>
        <v>1</v>
      </c>
      <c r="O10" s="36">
        <f t="shared" si="2"/>
        <v>1</v>
      </c>
      <c r="P10" s="36">
        <f t="shared" si="3"/>
        <v>1</v>
      </c>
      <c r="Q10" s="36">
        <f t="shared" si="4"/>
        <v>1</v>
      </c>
      <c r="R10" s="36">
        <f t="shared" si="5"/>
        <v>1</v>
      </c>
      <c r="S10" s="7">
        <f t="shared" si="6"/>
        <v>0</v>
      </c>
      <c r="V10" s="14">
        <f t="shared" si="7"/>
        <v>1</v>
      </c>
    </row>
    <row r="11" spans="2:22" x14ac:dyDescent="0.2">
      <c r="B11" s="47">
        <f t="shared" si="8"/>
        <v>0</v>
      </c>
      <c r="C11" s="71"/>
      <c r="D11" s="75"/>
      <c r="E11" s="73"/>
      <c r="F11" s="74"/>
      <c r="G11" s="52">
        <f t="shared" si="9"/>
        <v>0</v>
      </c>
      <c r="H11" s="44"/>
      <c r="I11" s="44"/>
      <c r="J11" s="44"/>
      <c r="K11" s="44"/>
      <c r="L11" s="40">
        <f t="shared" si="11"/>
        <v>0</v>
      </c>
      <c r="M11" s="22">
        <f t="shared" si="10"/>
        <v>0</v>
      </c>
      <c r="N11" s="36">
        <f t="shared" si="1"/>
        <v>1</v>
      </c>
      <c r="O11" s="36">
        <f t="shared" si="2"/>
        <v>1</v>
      </c>
      <c r="P11" s="36">
        <f t="shared" si="3"/>
        <v>1</v>
      </c>
      <c r="Q11" s="36">
        <f t="shared" si="4"/>
        <v>1</v>
      </c>
      <c r="R11" s="36">
        <f t="shared" si="5"/>
        <v>1</v>
      </c>
      <c r="S11" s="7">
        <f t="shared" si="6"/>
        <v>0</v>
      </c>
      <c r="V11" s="14">
        <f t="shared" si="7"/>
        <v>1</v>
      </c>
    </row>
    <row r="12" spans="2:22" x14ac:dyDescent="0.2">
      <c r="B12" s="47">
        <f t="shared" si="8"/>
        <v>0</v>
      </c>
      <c r="C12" s="71"/>
      <c r="D12" s="72"/>
      <c r="E12" s="73"/>
      <c r="F12" s="74"/>
      <c r="G12" s="52">
        <f t="shared" si="9"/>
        <v>0</v>
      </c>
      <c r="H12" s="44"/>
      <c r="I12" s="44"/>
      <c r="J12" s="44"/>
      <c r="K12" s="44"/>
      <c r="L12" s="40">
        <f t="shared" si="11"/>
        <v>0</v>
      </c>
      <c r="M12" s="22">
        <f t="shared" si="10"/>
        <v>0</v>
      </c>
      <c r="N12" s="36">
        <f t="shared" si="1"/>
        <v>1</v>
      </c>
      <c r="O12" s="36">
        <f t="shared" si="2"/>
        <v>1</v>
      </c>
      <c r="P12" s="36">
        <f t="shared" si="3"/>
        <v>1</v>
      </c>
      <c r="Q12" s="36">
        <f t="shared" si="4"/>
        <v>1</v>
      </c>
      <c r="R12" s="36">
        <f t="shared" si="5"/>
        <v>1</v>
      </c>
      <c r="S12" s="7">
        <f t="shared" si="6"/>
        <v>0</v>
      </c>
      <c r="V12" s="14">
        <f t="shared" si="7"/>
        <v>1</v>
      </c>
    </row>
    <row r="13" spans="2:22" x14ac:dyDescent="0.2">
      <c r="B13" s="47">
        <f t="shared" si="8"/>
        <v>0</v>
      </c>
      <c r="C13" s="71"/>
      <c r="D13" s="72"/>
      <c r="E13" s="73"/>
      <c r="F13" s="74"/>
      <c r="G13" s="52">
        <f t="shared" si="9"/>
        <v>0</v>
      </c>
      <c r="H13" s="44"/>
      <c r="I13" s="44"/>
      <c r="J13" s="44"/>
      <c r="K13" s="44"/>
      <c r="L13" s="40">
        <f t="shared" si="11"/>
        <v>0</v>
      </c>
      <c r="M13" s="22">
        <f t="shared" si="10"/>
        <v>0</v>
      </c>
      <c r="N13" s="36">
        <f t="shared" si="1"/>
        <v>1</v>
      </c>
      <c r="O13" s="36">
        <f t="shared" si="2"/>
        <v>1</v>
      </c>
      <c r="P13" s="36">
        <f t="shared" si="3"/>
        <v>1</v>
      </c>
      <c r="Q13" s="36">
        <f t="shared" si="4"/>
        <v>1</v>
      </c>
      <c r="R13" s="36">
        <f t="shared" si="5"/>
        <v>1</v>
      </c>
      <c r="S13" s="7">
        <f t="shared" si="6"/>
        <v>0</v>
      </c>
      <c r="V13" s="14">
        <f t="shared" si="7"/>
        <v>1</v>
      </c>
    </row>
    <row r="14" spans="2:22" x14ac:dyDescent="0.2">
      <c r="B14" s="47">
        <f t="shared" si="8"/>
        <v>0</v>
      </c>
      <c r="C14" s="71"/>
      <c r="D14" s="72"/>
      <c r="E14" s="73"/>
      <c r="F14" s="74"/>
      <c r="G14" s="52">
        <f t="shared" si="9"/>
        <v>0</v>
      </c>
      <c r="H14" s="44"/>
      <c r="I14" s="44"/>
      <c r="J14" s="44"/>
      <c r="K14" s="44"/>
      <c r="L14" s="40">
        <f t="shared" ref="L14" si="12">IF(B14=0,0,D14)</f>
        <v>0</v>
      </c>
      <c r="M14" s="22">
        <f t="shared" si="10"/>
        <v>0</v>
      </c>
      <c r="N14" s="36">
        <f t="shared" si="1"/>
        <v>1</v>
      </c>
      <c r="O14" s="36">
        <f t="shared" si="2"/>
        <v>1</v>
      </c>
      <c r="P14" s="36">
        <f t="shared" si="3"/>
        <v>1</v>
      </c>
      <c r="Q14" s="36">
        <f t="shared" si="4"/>
        <v>1</v>
      </c>
      <c r="R14" s="36">
        <f t="shared" si="5"/>
        <v>1</v>
      </c>
      <c r="S14" s="7">
        <f t="shared" si="6"/>
        <v>0</v>
      </c>
      <c r="V14" s="14">
        <f t="shared" si="7"/>
        <v>1</v>
      </c>
    </row>
    <row r="15" spans="2:22" x14ac:dyDescent="0.2">
      <c r="B15" s="47">
        <f t="shared" si="8"/>
        <v>0</v>
      </c>
      <c r="C15" s="71"/>
      <c r="D15" s="72"/>
      <c r="E15" s="73"/>
      <c r="F15" s="74"/>
      <c r="G15" s="52">
        <f t="shared" si="9"/>
        <v>0</v>
      </c>
      <c r="H15" s="44"/>
      <c r="I15" s="44"/>
      <c r="J15" s="44"/>
      <c r="K15" s="44"/>
      <c r="L15" s="40">
        <f t="shared" si="11"/>
        <v>0</v>
      </c>
      <c r="M15" s="22">
        <f t="shared" si="10"/>
        <v>0</v>
      </c>
      <c r="N15" s="36">
        <f t="shared" si="1"/>
        <v>1</v>
      </c>
      <c r="O15" s="36">
        <f t="shared" si="2"/>
        <v>1</v>
      </c>
      <c r="P15" s="36">
        <f t="shared" si="3"/>
        <v>1</v>
      </c>
      <c r="Q15" s="36">
        <f t="shared" si="4"/>
        <v>1</v>
      </c>
      <c r="R15" s="36">
        <f t="shared" si="5"/>
        <v>1</v>
      </c>
      <c r="S15" s="7">
        <f t="shared" si="6"/>
        <v>0</v>
      </c>
      <c r="V15" s="14">
        <f t="shared" si="7"/>
        <v>1</v>
      </c>
    </row>
    <row r="16" spans="2:22" x14ac:dyDescent="0.2">
      <c r="B16" s="47">
        <f t="shared" si="8"/>
        <v>0</v>
      </c>
      <c r="C16" s="71"/>
      <c r="D16" s="72"/>
      <c r="E16" s="73"/>
      <c r="F16" s="74"/>
      <c r="G16" s="52">
        <f t="shared" si="9"/>
        <v>0</v>
      </c>
      <c r="H16" s="44"/>
      <c r="I16" s="44"/>
      <c r="J16" s="44"/>
      <c r="K16" s="44"/>
      <c r="L16" s="40">
        <f t="shared" si="11"/>
        <v>0</v>
      </c>
      <c r="M16" s="22">
        <f t="shared" si="10"/>
        <v>0</v>
      </c>
      <c r="N16" s="36">
        <f t="shared" si="1"/>
        <v>1</v>
      </c>
      <c r="O16" s="36">
        <f t="shared" si="2"/>
        <v>1</v>
      </c>
      <c r="P16" s="36">
        <f t="shared" si="3"/>
        <v>1</v>
      </c>
      <c r="Q16" s="36">
        <f t="shared" si="4"/>
        <v>1</v>
      </c>
      <c r="R16" s="36">
        <f t="shared" si="5"/>
        <v>1</v>
      </c>
      <c r="S16" s="7">
        <f t="shared" si="6"/>
        <v>0</v>
      </c>
      <c r="V16" s="14">
        <f t="shared" si="7"/>
        <v>1</v>
      </c>
    </row>
    <row r="17" spans="2:19" x14ac:dyDescent="0.2">
      <c r="B17" s="83" t="s">
        <v>11</v>
      </c>
      <c r="C17" s="84"/>
      <c r="D17" s="18">
        <f>SUM(D7:D16)</f>
        <v>0</v>
      </c>
      <c r="E17" s="42"/>
      <c r="F17" s="42"/>
      <c r="G17" s="42"/>
      <c r="H17" s="53"/>
      <c r="I17" s="53"/>
      <c r="J17" s="53"/>
      <c r="K17" s="54"/>
      <c r="L17" s="41">
        <f>SUM(L7:L16)</f>
        <v>0</v>
      </c>
      <c r="M17" s="19">
        <f>IF(L17=0,0,C_11*L17^C_10)</f>
        <v>0</v>
      </c>
      <c r="N17" s="60"/>
      <c r="O17" s="42"/>
      <c r="P17" s="53"/>
      <c r="Q17" s="53"/>
      <c r="R17" s="42" t="s">
        <v>44</v>
      </c>
      <c r="S17" s="19">
        <f>SUM(S7:S16)</f>
        <v>0</v>
      </c>
    </row>
    <row r="18" spans="2:19" ht="15.75" x14ac:dyDescent="0.2">
      <c r="B18" s="80">
        <f>IF(OR(ISERROR(S18),S18=0),Co_0,IF(S18&gt;=L_01,Co_1,IF(S18&lt;=L_02,Co_2,Co_3)))</f>
        <v>0</v>
      </c>
      <c r="C18" s="81"/>
      <c r="D18" s="81"/>
      <c r="E18" s="81"/>
      <c r="F18" s="81"/>
      <c r="G18" s="81"/>
      <c r="H18" s="81"/>
      <c r="I18" s="81"/>
      <c r="J18" s="81"/>
      <c r="K18" s="82"/>
      <c r="L18" s="17"/>
      <c r="M18" s="17"/>
      <c r="N18" s="20"/>
      <c r="O18" s="17"/>
      <c r="P18" s="17"/>
      <c r="Q18" s="85" t="s">
        <v>87</v>
      </c>
      <c r="R18" s="86"/>
      <c r="S18" s="61">
        <f>S17*$M$17*$S$2*$S$3*$S$4</f>
        <v>0</v>
      </c>
    </row>
    <row r="20" spans="2:19" x14ac:dyDescent="0.2">
      <c r="C20" s="79" t="s">
        <v>88</v>
      </c>
      <c r="D20" s="62"/>
      <c r="E20" s="62"/>
      <c r="F20" s="62"/>
      <c r="G20" s="62"/>
      <c r="H20" s="62"/>
      <c r="I20" s="62"/>
      <c r="J20" s="62"/>
      <c r="K20" s="63"/>
    </row>
    <row r="21" spans="2:19" x14ac:dyDescent="0.2">
      <c r="C21" s="64" t="s">
        <v>97</v>
      </c>
      <c r="D21" s="65"/>
      <c r="E21" s="65"/>
      <c r="F21" s="65"/>
      <c r="G21" s="65"/>
      <c r="H21" s="65"/>
      <c r="I21" s="65"/>
      <c r="J21" s="65"/>
      <c r="K21" s="66"/>
    </row>
    <row r="22" spans="2:19" x14ac:dyDescent="0.2">
      <c r="C22" s="64" t="s">
        <v>95</v>
      </c>
      <c r="D22" s="65"/>
      <c r="E22" s="65"/>
      <c r="F22" s="65"/>
      <c r="G22" s="65"/>
      <c r="H22" s="65"/>
      <c r="I22" s="65"/>
      <c r="J22" s="65"/>
      <c r="K22" s="66"/>
    </row>
    <row r="23" spans="2:19" x14ac:dyDescent="0.2">
      <c r="C23" s="67" t="s">
        <v>91</v>
      </c>
      <c r="D23" s="65"/>
      <c r="E23" s="65"/>
      <c r="F23" s="65"/>
      <c r="G23" s="65"/>
      <c r="H23" s="65"/>
      <c r="I23" s="65"/>
      <c r="J23" s="65"/>
      <c r="K23" s="66"/>
    </row>
    <row r="24" spans="2:19" x14ac:dyDescent="0.2">
      <c r="C24" s="64" t="s">
        <v>89</v>
      </c>
      <c r="D24" s="65"/>
      <c r="E24" s="65"/>
      <c r="F24" s="65"/>
      <c r="G24" s="65"/>
      <c r="H24" s="65"/>
      <c r="I24" s="65"/>
      <c r="J24" s="65"/>
      <c r="K24" s="66"/>
    </row>
    <row r="25" spans="2:19" x14ac:dyDescent="0.2">
      <c r="C25" s="68" t="s">
        <v>98</v>
      </c>
      <c r="D25" s="69"/>
      <c r="E25" s="69"/>
      <c r="F25" s="69"/>
      <c r="G25" s="69"/>
      <c r="H25" s="69"/>
      <c r="I25" s="69"/>
      <c r="J25" s="69"/>
      <c r="K25" s="70"/>
    </row>
    <row r="27" spans="2:19" x14ac:dyDescent="0.2">
      <c r="C27" s="76" t="s">
        <v>99</v>
      </c>
    </row>
    <row r="28" spans="2:19" x14ac:dyDescent="0.2">
      <c r="C28" s="76" t="s">
        <v>100</v>
      </c>
    </row>
  </sheetData>
  <mergeCells count="20">
    <mergeCell ref="V5:V6"/>
    <mergeCell ref="N5:N6"/>
    <mergeCell ref="O5:O6"/>
    <mergeCell ref="P5:P6"/>
    <mergeCell ref="Q5:Q6"/>
    <mergeCell ref="S5:S6"/>
    <mergeCell ref="R5:R6"/>
    <mergeCell ref="B18:K18"/>
    <mergeCell ref="B17:C17"/>
    <mergeCell ref="Q18:R18"/>
    <mergeCell ref="B2:C2"/>
    <mergeCell ref="B3:C3"/>
    <mergeCell ref="E5:G5"/>
    <mergeCell ref="B4:C4"/>
    <mergeCell ref="L5:M6"/>
    <mergeCell ref="H5:H6"/>
    <mergeCell ref="I5:I6"/>
    <mergeCell ref="J5:J6"/>
    <mergeCell ref="K5:K6"/>
    <mergeCell ref="B5:D5"/>
  </mergeCells>
  <conditionalFormatting sqref="C7:C16">
    <cfRule type="expression" dxfId="24" priority="14" stopIfTrue="1">
      <formula>IF(AND($B7=0,C7&lt;&gt;0),TRUE,FALSE)</formula>
    </cfRule>
    <cfRule type="expression" dxfId="23" priority="57">
      <formula>IF($B7&lt;&gt;0,TRUE,FALSE)</formula>
    </cfRule>
  </conditionalFormatting>
  <conditionalFormatting sqref="D3">
    <cfRule type="expression" dxfId="22" priority="56">
      <formula>IF($D$2&lt;&gt;0,TRUE,FALSE)</formula>
    </cfRule>
  </conditionalFormatting>
  <conditionalFormatting sqref="B7:B16">
    <cfRule type="expression" dxfId="21" priority="60">
      <formula>IF(B7&gt;$D$3,TRUE,FALSE)</formula>
    </cfRule>
  </conditionalFormatting>
  <conditionalFormatting sqref="H7:H16">
    <cfRule type="expression" dxfId="20" priority="11" stopIfTrue="1">
      <formula>IF(AND($C7=0,H7&lt;&gt;0),TRUE,FALSE)</formula>
    </cfRule>
    <cfRule type="expression" dxfId="19" priority="17">
      <formula>IF(AND($C7&lt;&gt;0,F7&lt;&gt;0),TRUE,FALSE)</formula>
    </cfRule>
  </conditionalFormatting>
  <conditionalFormatting sqref="C8:C16">
    <cfRule type="expression" dxfId="18" priority="13" stopIfTrue="1">
      <formula>IF(AND(C7&lt;&gt;0,$B7=0),TRUE,FALSE)</formula>
    </cfRule>
    <cfRule type="expression" dxfId="17" priority="16">
      <formula>IF(AND(C7&lt;&gt;0,$B8&lt;&gt;0),TRUE,FALSE)</formula>
    </cfRule>
  </conditionalFormatting>
  <conditionalFormatting sqref="D7:F10 I7:K16 D12:F16 E11:F11">
    <cfRule type="expression" dxfId="16" priority="12" stopIfTrue="1">
      <formula>IF(AND($C7=0,D7&lt;&gt;0),TRUE,FALSE)</formula>
    </cfRule>
    <cfRule type="expression" dxfId="15" priority="15">
      <formula>IF(AND($C7&lt;&gt;0,C7&lt;&gt;0),TRUE,FALSE)</formula>
    </cfRule>
  </conditionalFormatting>
  <conditionalFormatting sqref="B18:K18">
    <cfRule type="expression" dxfId="14" priority="10">
      <formula>IF($B$18&lt;&gt;0,TRUE,FALSE)</formula>
    </cfRule>
  </conditionalFormatting>
  <conditionalFormatting sqref="D4">
    <cfRule type="expression" dxfId="13" priority="2">
      <formula>IF($D$2&lt;&gt;0,TRUE,FALSE)</formula>
    </cfRule>
  </conditionalFormatting>
  <conditionalFormatting sqref="D3:D4">
    <cfRule type="expression" dxfId="12" priority="1" stopIfTrue="1">
      <formula>IF(AND($D$2=0,D3&lt;&gt;0),TRUE,FALSE)</formula>
    </cfRule>
  </conditionalFormatting>
  <dataValidations count="9">
    <dataValidation type="whole" allowBlank="1" showInputMessage="1" showErrorMessage="1" sqref="D3">
      <formula1>1</formula1>
      <formula2>10</formula2>
    </dataValidation>
    <dataValidation type="list" showInputMessage="1" showErrorMessage="1" sqref="D2">
      <formula1>Q_01</formula1>
    </dataValidation>
    <dataValidation type="list" showInputMessage="1" showErrorMessage="1" sqref="D4 J14:J16">
      <formula1>Q_04</formula1>
    </dataValidation>
    <dataValidation type="list" showInputMessage="1" showErrorMessage="1" sqref="I7:I16">
      <formula1>Q_03</formula1>
    </dataValidation>
    <dataValidation type="list" showInputMessage="1" showErrorMessage="1" sqref="H7:H16">
      <formula1>Q_02</formula1>
    </dataValidation>
    <dataValidation type="whole" allowBlank="1" showInputMessage="1" showErrorMessage="1" sqref="D7:D16">
      <formula1>1</formula1>
      <formula2>10000</formula2>
    </dataValidation>
    <dataValidation type="decimal" allowBlank="1" showInputMessage="1" showErrorMessage="1" sqref="E7:E16">
      <formula1>0.5</formula1>
      <formula2>24</formula2>
    </dataValidation>
    <dataValidation type="decimal" allowBlank="1" showInputMessage="1" showErrorMessage="1" sqref="F7:F16">
      <formula1>0.5</formula1>
      <formula2>7</formula2>
    </dataValidation>
    <dataValidation type="list" showInputMessage="1" showErrorMessage="1" sqref="K7:K16 J7:J13">
      <formula1>Q_06</formula1>
    </dataValidation>
  </dataValidations>
  <printOptions horizontalCentered="1"/>
  <pageMargins left="0.78740157480314965" right="0.78740157480314965" top="0.74803149606299213" bottom="0.7480314960629921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
  <sheetViews>
    <sheetView showGridLines="0" showZeros="0" tabSelected="1" topLeftCell="B1" zoomScaleNormal="100" zoomScaleSheetLayoutView="100" workbookViewId="0">
      <selection activeCell="D33" sqref="D33"/>
    </sheetView>
  </sheetViews>
  <sheetFormatPr baseColWidth="10" defaultRowHeight="12.75" outlineLevelCol="1" x14ac:dyDescent="0.2"/>
  <cols>
    <col min="1" max="1" width="1.42578125" customWidth="1"/>
    <col min="2" max="2" width="6" style="1" bestFit="1" customWidth="1"/>
    <col min="3" max="3" width="15.42578125" style="1" bestFit="1" customWidth="1"/>
    <col min="4" max="4" width="10.140625" style="1" bestFit="1" customWidth="1"/>
    <col min="5" max="5" width="10.28515625" style="1" bestFit="1" customWidth="1"/>
    <col min="6" max="6" width="8.5703125" style="1" bestFit="1" customWidth="1"/>
    <col min="7" max="7" width="7.140625" style="1" bestFit="1" customWidth="1"/>
    <col min="8" max="8" width="9.28515625" style="1" bestFit="1" customWidth="1"/>
    <col min="9" max="9" width="14" style="1" bestFit="1" customWidth="1"/>
    <col min="10" max="10" width="10.85546875" style="1" bestFit="1" customWidth="1"/>
    <col min="11" max="11" width="12.42578125" style="1" bestFit="1" customWidth="1"/>
    <col min="12" max="12" width="7.7109375" style="1" customWidth="1" outlineLevel="1"/>
    <col min="13" max="13" width="4.42578125" style="1" customWidth="1" outlineLevel="1"/>
    <col min="14" max="14" width="7.7109375" style="1" customWidth="1" outlineLevel="1"/>
    <col min="15" max="15" width="6.140625" style="1" customWidth="1" outlineLevel="1"/>
    <col min="16" max="16" width="5.85546875" style="1" customWidth="1" outlineLevel="1"/>
    <col min="17" max="17" width="8" style="1" customWidth="1" outlineLevel="1"/>
    <col min="18" max="18" width="7.5703125" style="1" customWidth="1" outlineLevel="1"/>
    <col min="19" max="19" width="7.28515625" style="1" customWidth="1" outlineLevel="1" collapsed="1"/>
    <col min="20" max="20" width="8.140625" style="1" customWidth="1" outlineLevel="1" collapsed="1"/>
    <col min="21" max="21" width="1.85546875" style="1" customWidth="1"/>
    <col min="22" max="22" width="8.140625" style="1" hidden="1" customWidth="1" outlineLevel="1"/>
    <col min="23" max="23" width="11.42578125" style="1" collapsed="1"/>
    <col min="24" max="16384" width="11.42578125" style="1"/>
  </cols>
  <sheetData>
    <row r="1" spans="2:22" ht="18" x14ac:dyDescent="0.2">
      <c r="B1" s="55" t="s">
        <v>64</v>
      </c>
      <c r="C1" s="56"/>
      <c r="D1" s="56"/>
      <c r="E1" s="56"/>
      <c r="F1" s="56"/>
      <c r="G1" s="56"/>
      <c r="H1" s="56"/>
      <c r="I1" s="56"/>
      <c r="J1" s="56"/>
      <c r="K1" s="57"/>
      <c r="L1" s="58"/>
      <c r="M1" s="58"/>
      <c r="N1" s="58"/>
      <c r="O1" s="58"/>
      <c r="P1" s="58"/>
      <c r="Q1" s="58"/>
      <c r="R1" s="58"/>
      <c r="S1" s="59"/>
    </row>
    <row r="2" spans="2:22" x14ac:dyDescent="0.2">
      <c r="B2" s="87" t="s">
        <v>17</v>
      </c>
      <c r="C2" s="88"/>
      <c r="D2" s="21" t="s">
        <v>1</v>
      </c>
      <c r="E2" s="42"/>
      <c r="F2" s="42"/>
      <c r="G2" s="42"/>
      <c r="H2" s="42"/>
      <c r="I2" s="42"/>
      <c r="J2" s="42"/>
      <c r="K2" s="43"/>
      <c r="L2" s="42"/>
      <c r="M2" s="42"/>
      <c r="N2" s="42"/>
      <c r="O2" s="42"/>
      <c r="P2" s="42"/>
      <c r="Q2" s="42"/>
      <c r="R2" s="42"/>
      <c r="S2" s="36">
        <f>IF(D2=0,0,VLOOKUP(D2,C_01,2,FALSE))</f>
        <v>0.9</v>
      </c>
    </row>
    <row r="3" spans="2:22" x14ac:dyDescent="0.2">
      <c r="B3" s="89" t="s">
        <v>16</v>
      </c>
      <c r="C3" s="90"/>
      <c r="D3" s="44">
        <v>7</v>
      </c>
      <c r="E3" s="42"/>
      <c r="F3" s="42"/>
      <c r="G3" s="42"/>
      <c r="H3" s="42"/>
      <c r="I3" s="42"/>
      <c r="J3" s="42"/>
      <c r="K3" s="43"/>
      <c r="L3" s="42"/>
      <c r="M3" s="42"/>
      <c r="N3" s="42"/>
      <c r="O3" s="42"/>
      <c r="P3" s="42"/>
      <c r="Q3" s="42"/>
      <c r="R3" s="42"/>
      <c r="S3" s="36">
        <f>D3*C_14+C_15</f>
        <v>0.94</v>
      </c>
    </row>
    <row r="4" spans="2:22" x14ac:dyDescent="0.2">
      <c r="B4" s="89" t="s">
        <v>29</v>
      </c>
      <c r="C4" s="90"/>
      <c r="D4" s="44" t="s">
        <v>22</v>
      </c>
      <c r="E4" s="42"/>
      <c r="F4" s="42"/>
      <c r="G4" s="42"/>
      <c r="H4" s="42"/>
      <c r="I4" s="42"/>
      <c r="J4" s="42"/>
      <c r="K4" s="43"/>
      <c r="L4" s="42"/>
      <c r="M4" s="42"/>
      <c r="N4" s="42"/>
      <c r="O4" s="42"/>
      <c r="P4" s="42"/>
      <c r="Q4" s="42"/>
      <c r="R4" s="42"/>
      <c r="S4" s="36">
        <f>IF(D4=0,1,VLOOKUP(D4,C_04,2,FALSE))</f>
        <v>0.98</v>
      </c>
    </row>
    <row r="5" spans="2:22" ht="12.75" customHeight="1" x14ac:dyDescent="0.2">
      <c r="B5" s="85" t="s">
        <v>53</v>
      </c>
      <c r="C5" s="91"/>
      <c r="D5" s="96"/>
      <c r="E5" s="85" t="s">
        <v>8</v>
      </c>
      <c r="F5" s="91"/>
      <c r="G5" s="91"/>
      <c r="H5" s="94" t="s">
        <v>18</v>
      </c>
      <c r="I5" s="94" t="s">
        <v>23</v>
      </c>
      <c r="J5" s="95" t="s">
        <v>71</v>
      </c>
      <c r="K5" s="95" t="s">
        <v>41</v>
      </c>
      <c r="L5" s="92" t="s">
        <v>4</v>
      </c>
      <c r="M5" s="93"/>
      <c r="N5" s="99" t="s">
        <v>43</v>
      </c>
      <c r="O5" s="93" t="s">
        <v>18</v>
      </c>
      <c r="P5" s="99" t="s">
        <v>84</v>
      </c>
      <c r="Q5" s="99" t="s">
        <v>85</v>
      </c>
      <c r="R5" s="99" t="s">
        <v>86</v>
      </c>
      <c r="S5" s="94" t="s">
        <v>11</v>
      </c>
      <c r="V5" s="97" t="s">
        <v>45</v>
      </c>
    </row>
    <row r="6" spans="2:22" ht="25.5" x14ac:dyDescent="0.2">
      <c r="B6" s="45" t="s">
        <v>60</v>
      </c>
      <c r="C6" s="46" t="s">
        <v>68</v>
      </c>
      <c r="D6" s="45" t="s">
        <v>4</v>
      </c>
      <c r="E6" s="13" t="s">
        <v>9</v>
      </c>
      <c r="F6" s="26" t="s">
        <v>67</v>
      </c>
      <c r="G6" s="2" t="s">
        <v>13</v>
      </c>
      <c r="H6" s="94"/>
      <c r="I6" s="94"/>
      <c r="J6" s="94"/>
      <c r="K6" s="95"/>
      <c r="L6" s="92"/>
      <c r="M6" s="93"/>
      <c r="N6" s="99"/>
      <c r="O6" s="93"/>
      <c r="P6" s="93"/>
      <c r="Q6" s="93"/>
      <c r="R6" s="99"/>
      <c r="S6" s="94"/>
      <c r="V6" s="103"/>
    </row>
    <row r="7" spans="2:22" x14ac:dyDescent="0.2">
      <c r="B7" s="47">
        <f>IF(D3=0,0,IF(B6=$D$3,0,1))</f>
        <v>1</v>
      </c>
      <c r="C7" s="48" t="s">
        <v>10</v>
      </c>
      <c r="D7" s="49">
        <v>80</v>
      </c>
      <c r="E7" s="50">
        <v>12</v>
      </c>
      <c r="F7" s="51">
        <v>5</v>
      </c>
      <c r="G7" s="52">
        <f t="shared" ref="G7:G16" si="0">E7/24*F7/7</f>
        <v>0.35714285714285715</v>
      </c>
      <c r="H7" s="44" t="s">
        <v>21</v>
      </c>
      <c r="I7" s="44" t="s">
        <v>75</v>
      </c>
      <c r="J7" s="44" t="s">
        <v>21</v>
      </c>
      <c r="K7" s="44" t="s">
        <v>81</v>
      </c>
      <c r="L7" s="40">
        <f>IF(B7=0,0,D7)</f>
        <v>80</v>
      </c>
      <c r="M7" s="22">
        <f>IF($L$17=0,0,L7/$L$17)</f>
        <v>0.14814814814814814</v>
      </c>
      <c r="N7" s="36">
        <f t="shared" ref="N7:N16" si="1">IF(OR(C7=0,G7=0),1,C_16*G7+C_17)</f>
        <v>0.9285714285714286</v>
      </c>
      <c r="O7" s="36">
        <f t="shared" ref="O7:O16" si="2">IF(OR($B7=0,H7=0),1,VLOOKUP(H7,C_02,2,FALSE))</f>
        <v>0.95</v>
      </c>
      <c r="P7" s="36">
        <f t="shared" ref="P7:P16" si="3">IF(OR($B7=0,I7=0),1,VLOOKUP(I7,C_03,2,FALSE))</f>
        <v>0.95</v>
      </c>
      <c r="Q7" s="36">
        <f t="shared" ref="Q7:Q16" si="4">IF(OR($B7=0,J7=0),1,VLOOKUP(J7,C_06,2,FALSE))</f>
        <v>0.97</v>
      </c>
      <c r="R7" s="36">
        <f t="shared" ref="R7:R16" si="5">IF(OR($B7=0,K7=0),1,VLOOKUP(K7,C_06,2,FALSE))</f>
        <v>1</v>
      </c>
      <c r="S7" s="7">
        <f t="shared" ref="S7:S16" si="6">IF(OR($B7=0,$D7=0),0,PRODUCT(M7:R7))</f>
        <v>0.12042883597883597</v>
      </c>
      <c r="V7" s="14">
        <f t="shared" ref="V7:V16" si="7">IF(OR($B7=0,$D7=0),1,(C_11*D7^C_10)*S7*$S$2/M7)</f>
        <v>0.6136364156989178</v>
      </c>
    </row>
    <row r="8" spans="2:22" x14ac:dyDescent="0.2">
      <c r="B8" s="47">
        <f t="shared" ref="B8:B16" si="8">IF(B7=0,0,IF(B7=$D$3,0,B7+1))</f>
        <v>2</v>
      </c>
      <c r="C8" s="48" t="s">
        <v>14</v>
      </c>
      <c r="D8" s="49">
        <v>15</v>
      </c>
      <c r="E8" s="50">
        <v>24</v>
      </c>
      <c r="F8" s="51">
        <v>7</v>
      </c>
      <c r="G8" s="52">
        <f t="shared" si="0"/>
        <v>1</v>
      </c>
      <c r="H8" s="44" t="s">
        <v>21</v>
      </c>
      <c r="I8" s="44" t="s">
        <v>28</v>
      </c>
      <c r="J8" s="44" t="s">
        <v>81</v>
      </c>
      <c r="K8" s="44" t="s">
        <v>20</v>
      </c>
      <c r="L8" s="40">
        <f>IF(B8=0,0,D8)</f>
        <v>15</v>
      </c>
      <c r="M8" s="22">
        <f t="shared" ref="M8:M16" si="9">IF($L$17=0,0,L8/$L$17)</f>
        <v>2.7777777777777776E-2</v>
      </c>
      <c r="N8" s="36">
        <f t="shared" si="1"/>
        <v>0.8</v>
      </c>
      <c r="O8" s="36">
        <f t="shared" si="2"/>
        <v>0.95</v>
      </c>
      <c r="P8" s="36">
        <f t="shared" si="3"/>
        <v>1</v>
      </c>
      <c r="Q8" s="36">
        <f t="shared" si="4"/>
        <v>1</v>
      </c>
      <c r="R8" s="36">
        <f t="shared" si="5"/>
        <v>0.94</v>
      </c>
      <c r="S8" s="7">
        <f t="shared" si="6"/>
        <v>1.9844444444444442E-2</v>
      </c>
      <c r="V8" s="14">
        <f t="shared" si="7"/>
        <v>0.63755577172303823</v>
      </c>
    </row>
    <row r="9" spans="2:22" x14ac:dyDescent="0.2">
      <c r="B9" s="47">
        <f t="shared" si="8"/>
        <v>3</v>
      </c>
      <c r="C9" s="48" t="s">
        <v>12</v>
      </c>
      <c r="D9" s="49">
        <v>120</v>
      </c>
      <c r="E9" s="50">
        <v>24</v>
      </c>
      <c r="F9" s="51">
        <v>7</v>
      </c>
      <c r="G9" s="52">
        <f t="shared" si="0"/>
        <v>1</v>
      </c>
      <c r="H9" s="44" t="s">
        <v>21</v>
      </c>
      <c r="I9" s="44" t="s">
        <v>26</v>
      </c>
      <c r="J9" s="44" t="s">
        <v>22</v>
      </c>
      <c r="K9" s="44" t="s">
        <v>20</v>
      </c>
      <c r="L9" s="40">
        <f t="shared" ref="L9:L16" si="10">IF(B9=0,0,D9)</f>
        <v>120</v>
      </c>
      <c r="M9" s="22">
        <f t="shared" si="9"/>
        <v>0.22222222222222221</v>
      </c>
      <c r="N9" s="36">
        <f t="shared" si="1"/>
        <v>0.8</v>
      </c>
      <c r="O9" s="36">
        <f t="shared" si="2"/>
        <v>0.95</v>
      </c>
      <c r="P9" s="36">
        <f t="shared" si="3"/>
        <v>0.97</v>
      </c>
      <c r="Q9" s="36">
        <f t="shared" si="4"/>
        <v>0.99</v>
      </c>
      <c r="R9" s="36">
        <f t="shared" si="5"/>
        <v>0.94</v>
      </c>
      <c r="S9" s="7">
        <f t="shared" si="6"/>
        <v>0.15245296</v>
      </c>
      <c r="V9" s="14">
        <f t="shared" si="7"/>
        <v>0.49729731211809319</v>
      </c>
    </row>
    <row r="10" spans="2:22" x14ac:dyDescent="0.2">
      <c r="B10" s="47">
        <f t="shared" si="8"/>
        <v>4</v>
      </c>
      <c r="C10" s="48" t="s">
        <v>7</v>
      </c>
      <c r="D10" s="49">
        <v>100</v>
      </c>
      <c r="E10" s="50">
        <v>3</v>
      </c>
      <c r="F10" s="51">
        <v>7</v>
      </c>
      <c r="G10" s="52">
        <f t="shared" si="0"/>
        <v>0.125</v>
      </c>
      <c r="H10" s="44" t="s">
        <v>20</v>
      </c>
      <c r="I10" s="44" t="s">
        <v>28</v>
      </c>
      <c r="J10" s="44" t="s">
        <v>78</v>
      </c>
      <c r="K10" s="44" t="s">
        <v>21</v>
      </c>
      <c r="L10" s="40">
        <f t="shared" si="10"/>
        <v>100</v>
      </c>
      <c r="M10" s="22">
        <f t="shared" si="9"/>
        <v>0.18518518518518517</v>
      </c>
      <c r="N10" s="36">
        <f t="shared" si="1"/>
        <v>0.97499999999999998</v>
      </c>
      <c r="O10" s="36">
        <f t="shared" si="2"/>
        <v>1</v>
      </c>
      <c r="P10" s="36">
        <f t="shared" si="3"/>
        <v>1</v>
      </c>
      <c r="Q10" s="36">
        <f t="shared" si="4"/>
        <v>0.92</v>
      </c>
      <c r="R10" s="36">
        <f t="shared" si="5"/>
        <v>0.97</v>
      </c>
      <c r="S10" s="7">
        <f t="shared" si="6"/>
        <v>0.16112777777777779</v>
      </c>
      <c r="V10" s="14">
        <f t="shared" si="7"/>
        <v>0.64231792075476257</v>
      </c>
    </row>
    <row r="11" spans="2:22" x14ac:dyDescent="0.2">
      <c r="B11" s="47">
        <f t="shared" si="8"/>
        <v>5</v>
      </c>
      <c r="C11" s="48" t="s">
        <v>5</v>
      </c>
      <c r="D11" s="49">
        <v>80</v>
      </c>
      <c r="E11" s="50">
        <v>24</v>
      </c>
      <c r="F11" s="51">
        <v>7</v>
      </c>
      <c r="G11" s="52">
        <f t="shared" si="0"/>
        <v>1</v>
      </c>
      <c r="H11" s="44" t="s">
        <v>21</v>
      </c>
      <c r="I11" s="44" t="s">
        <v>27</v>
      </c>
      <c r="J11" s="44" t="s">
        <v>20</v>
      </c>
      <c r="K11" s="44" t="s">
        <v>20</v>
      </c>
      <c r="L11" s="40">
        <f t="shared" si="10"/>
        <v>80</v>
      </c>
      <c r="M11" s="22">
        <f t="shared" si="9"/>
        <v>0.14814814814814814</v>
      </c>
      <c r="N11" s="36">
        <f t="shared" si="1"/>
        <v>0.8</v>
      </c>
      <c r="O11" s="36">
        <f t="shared" si="2"/>
        <v>0.95</v>
      </c>
      <c r="P11" s="36">
        <f t="shared" si="3"/>
        <v>0.93</v>
      </c>
      <c r="Q11" s="36">
        <f t="shared" si="4"/>
        <v>0.94</v>
      </c>
      <c r="R11" s="36">
        <f t="shared" si="5"/>
        <v>0.94</v>
      </c>
      <c r="S11" s="7">
        <f t="shared" si="6"/>
        <v>9.2522737777777767E-2</v>
      </c>
      <c r="V11" s="14">
        <f t="shared" si="7"/>
        <v>0.47144291248139303</v>
      </c>
    </row>
    <row r="12" spans="2:22" x14ac:dyDescent="0.2">
      <c r="B12" s="47">
        <f t="shared" si="8"/>
        <v>6</v>
      </c>
      <c r="C12" s="48" t="s">
        <v>15</v>
      </c>
      <c r="D12" s="49">
        <v>80</v>
      </c>
      <c r="E12" s="50">
        <v>12</v>
      </c>
      <c r="F12" s="51">
        <v>5</v>
      </c>
      <c r="G12" s="52">
        <f t="shared" si="0"/>
        <v>0.35714285714285715</v>
      </c>
      <c r="H12" s="44" t="s">
        <v>22</v>
      </c>
      <c r="I12" s="44" t="s">
        <v>28</v>
      </c>
      <c r="J12" s="44" t="s">
        <v>21</v>
      </c>
      <c r="K12" s="44" t="s">
        <v>81</v>
      </c>
      <c r="L12" s="40">
        <f t="shared" si="10"/>
        <v>80</v>
      </c>
      <c r="M12" s="22">
        <f t="shared" si="9"/>
        <v>0.14814814814814814</v>
      </c>
      <c r="N12" s="36">
        <f t="shared" si="1"/>
        <v>0.9285714285714286</v>
      </c>
      <c r="O12" s="36">
        <f t="shared" si="2"/>
        <v>0.9</v>
      </c>
      <c r="P12" s="36">
        <f t="shared" si="3"/>
        <v>1</v>
      </c>
      <c r="Q12" s="36">
        <f t="shared" si="4"/>
        <v>0.97</v>
      </c>
      <c r="R12" s="36">
        <f t="shared" si="5"/>
        <v>1</v>
      </c>
      <c r="S12" s="7">
        <f t="shared" si="6"/>
        <v>0.12009523809523809</v>
      </c>
      <c r="V12" s="14">
        <f t="shared" si="7"/>
        <v>0.61193659183271587</v>
      </c>
    </row>
    <row r="13" spans="2:22" x14ac:dyDescent="0.2">
      <c r="B13" s="47">
        <f t="shared" si="8"/>
        <v>7</v>
      </c>
      <c r="C13" s="48" t="s">
        <v>63</v>
      </c>
      <c r="D13" s="49">
        <v>65</v>
      </c>
      <c r="E13" s="50">
        <v>24</v>
      </c>
      <c r="F13" s="51">
        <v>7</v>
      </c>
      <c r="G13" s="52">
        <f t="shared" si="0"/>
        <v>1</v>
      </c>
      <c r="H13" s="44" t="s">
        <v>21</v>
      </c>
      <c r="I13" s="44" t="s">
        <v>27</v>
      </c>
      <c r="J13" s="44" t="s">
        <v>22</v>
      </c>
      <c r="K13" s="44" t="s">
        <v>22</v>
      </c>
      <c r="L13" s="40">
        <f t="shared" si="10"/>
        <v>65</v>
      </c>
      <c r="M13" s="22">
        <f t="shared" si="9"/>
        <v>0.12037037037037036</v>
      </c>
      <c r="N13" s="36">
        <f t="shared" si="1"/>
        <v>0.8</v>
      </c>
      <c r="O13" s="36">
        <f t="shared" si="2"/>
        <v>0.95</v>
      </c>
      <c r="P13" s="36">
        <f t="shared" si="3"/>
        <v>0.93</v>
      </c>
      <c r="Q13" s="36">
        <f t="shared" si="4"/>
        <v>0.99</v>
      </c>
      <c r="R13" s="36">
        <f t="shared" si="5"/>
        <v>0.99</v>
      </c>
      <c r="S13" s="7">
        <f t="shared" si="6"/>
        <v>8.338472999999999E-2</v>
      </c>
      <c r="V13" s="14">
        <f t="shared" si="7"/>
        <v>0.53390188736786526</v>
      </c>
    </row>
    <row r="14" spans="2:22" x14ac:dyDescent="0.2">
      <c r="B14" s="47">
        <f t="shared" si="8"/>
        <v>0</v>
      </c>
      <c r="C14" s="48"/>
      <c r="D14" s="49"/>
      <c r="E14" s="50"/>
      <c r="F14" s="51"/>
      <c r="G14" s="52">
        <f t="shared" si="0"/>
        <v>0</v>
      </c>
      <c r="H14" s="44"/>
      <c r="I14" s="44"/>
      <c r="J14" s="44"/>
      <c r="K14" s="44"/>
      <c r="L14" s="40">
        <f t="shared" si="10"/>
        <v>0</v>
      </c>
      <c r="M14" s="22">
        <f t="shared" si="9"/>
        <v>0</v>
      </c>
      <c r="N14" s="36">
        <f t="shared" si="1"/>
        <v>1</v>
      </c>
      <c r="O14" s="36">
        <f t="shared" si="2"/>
        <v>1</v>
      </c>
      <c r="P14" s="36">
        <f t="shared" si="3"/>
        <v>1</v>
      </c>
      <c r="Q14" s="36">
        <f t="shared" si="4"/>
        <v>1</v>
      </c>
      <c r="R14" s="36">
        <f t="shared" si="5"/>
        <v>1</v>
      </c>
      <c r="S14" s="7">
        <f t="shared" si="6"/>
        <v>0</v>
      </c>
      <c r="V14" s="14">
        <f t="shared" si="7"/>
        <v>1</v>
      </c>
    </row>
    <row r="15" spans="2:22" x14ac:dyDescent="0.2">
      <c r="B15" s="47">
        <f t="shared" si="8"/>
        <v>0</v>
      </c>
      <c r="C15" s="48"/>
      <c r="D15" s="49"/>
      <c r="E15" s="50"/>
      <c r="F15" s="51"/>
      <c r="G15" s="52">
        <f t="shared" si="0"/>
        <v>0</v>
      </c>
      <c r="H15" s="44"/>
      <c r="I15" s="44"/>
      <c r="J15" s="44"/>
      <c r="K15" s="44"/>
      <c r="L15" s="40">
        <f t="shared" si="10"/>
        <v>0</v>
      </c>
      <c r="M15" s="22">
        <f t="shared" si="9"/>
        <v>0</v>
      </c>
      <c r="N15" s="36">
        <f t="shared" si="1"/>
        <v>1</v>
      </c>
      <c r="O15" s="36">
        <f t="shared" si="2"/>
        <v>1</v>
      </c>
      <c r="P15" s="36">
        <f t="shared" si="3"/>
        <v>1</v>
      </c>
      <c r="Q15" s="36">
        <f t="shared" si="4"/>
        <v>1</v>
      </c>
      <c r="R15" s="36">
        <f t="shared" si="5"/>
        <v>1</v>
      </c>
      <c r="S15" s="7">
        <f t="shared" si="6"/>
        <v>0</v>
      </c>
      <c r="V15" s="14">
        <f t="shared" si="7"/>
        <v>1</v>
      </c>
    </row>
    <row r="16" spans="2:22" x14ac:dyDescent="0.2">
      <c r="B16" s="47">
        <f t="shared" si="8"/>
        <v>0</v>
      </c>
      <c r="C16" s="48"/>
      <c r="D16" s="49"/>
      <c r="E16" s="50"/>
      <c r="F16" s="51"/>
      <c r="G16" s="52">
        <f t="shared" si="0"/>
        <v>0</v>
      </c>
      <c r="H16" s="44"/>
      <c r="I16" s="44"/>
      <c r="J16" s="44"/>
      <c r="K16" s="44"/>
      <c r="L16" s="40">
        <f t="shared" si="10"/>
        <v>0</v>
      </c>
      <c r="M16" s="22">
        <f t="shared" si="9"/>
        <v>0</v>
      </c>
      <c r="N16" s="36">
        <f t="shared" si="1"/>
        <v>1</v>
      </c>
      <c r="O16" s="36">
        <f t="shared" si="2"/>
        <v>1</v>
      </c>
      <c r="P16" s="36">
        <f t="shared" si="3"/>
        <v>1</v>
      </c>
      <c r="Q16" s="36">
        <f t="shared" si="4"/>
        <v>1</v>
      </c>
      <c r="R16" s="36">
        <f t="shared" si="5"/>
        <v>1</v>
      </c>
      <c r="S16" s="7">
        <f t="shared" si="6"/>
        <v>0</v>
      </c>
      <c r="V16" s="14">
        <f t="shared" si="7"/>
        <v>1</v>
      </c>
    </row>
    <row r="17" spans="2:19" ht="13.5" thickBot="1" x14ac:dyDescent="0.25">
      <c r="B17" s="83" t="s">
        <v>11</v>
      </c>
      <c r="C17" s="84"/>
      <c r="D17" s="18">
        <f>SUM(D7:D16)</f>
        <v>540</v>
      </c>
      <c r="E17" s="42"/>
      <c r="F17" s="42"/>
      <c r="G17" s="42"/>
      <c r="H17" s="53"/>
      <c r="I17" s="53"/>
      <c r="J17" s="53"/>
      <c r="K17" s="54"/>
      <c r="L17" s="41">
        <f>SUM(L7:L16)</f>
        <v>540</v>
      </c>
      <c r="M17" s="19">
        <f>IF(L17=0,0,C_11*L17^C_10)</f>
        <v>0.69295331437321361</v>
      </c>
      <c r="N17" s="60"/>
      <c r="O17" s="42"/>
      <c r="P17" s="53"/>
      <c r="Q17" s="53"/>
      <c r="R17" s="42" t="s">
        <v>44</v>
      </c>
      <c r="S17" s="19">
        <f>SUM(S7:S16)</f>
        <v>0.749856724074074</v>
      </c>
    </row>
    <row r="18" spans="2:19" ht="15.75" thickBot="1" x14ac:dyDescent="0.25">
      <c r="B18" s="100" t="str">
        <f>IF(OR(ISERROR(S18),S18=0),Co_0,IF(S18&gt;=L_01,Co_1,IF(S18&lt;=L_02,Co_2,Co_3)))</f>
        <v>Débit Variable à retenir</v>
      </c>
      <c r="C18" s="101"/>
      <c r="D18" s="101"/>
      <c r="E18" s="101"/>
      <c r="F18" s="101"/>
      <c r="G18" s="101"/>
      <c r="H18" s="101"/>
      <c r="I18" s="101"/>
      <c r="J18" s="101"/>
      <c r="K18" s="102"/>
      <c r="L18" s="17"/>
      <c r="M18" s="17"/>
      <c r="N18" s="20"/>
      <c r="O18" s="17"/>
      <c r="P18" s="17"/>
      <c r="Q18" s="85" t="s">
        <v>87</v>
      </c>
      <c r="R18" s="86"/>
      <c r="S18" s="78">
        <f>S17*$M$17*$S$2*$S$3*$S$4</f>
        <v>0.43080298642322906</v>
      </c>
    </row>
    <row r="20" spans="2:19" x14ac:dyDescent="0.2">
      <c r="C20" s="79" t="s">
        <v>88</v>
      </c>
      <c r="D20" s="62"/>
      <c r="E20" s="62"/>
      <c r="F20" s="62"/>
      <c r="G20" s="62"/>
      <c r="H20" s="62"/>
      <c r="I20" s="62"/>
      <c r="J20" s="62"/>
      <c r="K20" s="63"/>
    </row>
    <row r="21" spans="2:19" x14ac:dyDescent="0.2">
      <c r="C21" s="64" t="s">
        <v>97</v>
      </c>
      <c r="D21" s="65"/>
      <c r="E21" s="65"/>
      <c r="F21" s="65"/>
      <c r="G21" s="65"/>
      <c r="H21" s="65"/>
      <c r="I21" s="65"/>
      <c r="J21" s="65"/>
      <c r="K21" s="66"/>
    </row>
    <row r="22" spans="2:19" x14ac:dyDescent="0.2">
      <c r="C22" s="64" t="s">
        <v>90</v>
      </c>
      <c r="D22" s="65"/>
      <c r="E22" s="65"/>
      <c r="F22" s="65"/>
      <c r="G22" s="65"/>
      <c r="H22" s="65"/>
      <c r="I22" s="65"/>
      <c r="J22" s="65"/>
      <c r="K22" s="66"/>
    </row>
    <row r="23" spans="2:19" x14ac:dyDescent="0.2">
      <c r="C23" s="67" t="s">
        <v>91</v>
      </c>
      <c r="D23" s="65"/>
      <c r="E23" s="65"/>
      <c r="F23" s="65"/>
      <c r="G23" s="65"/>
      <c r="H23" s="65"/>
      <c r="I23" s="65"/>
      <c r="J23" s="65"/>
      <c r="K23" s="66"/>
    </row>
    <row r="24" spans="2:19" x14ac:dyDescent="0.2">
      <c r="C24" s="64" t="s">
        <v>96</v>
      </c>
      <c r="D24" s="65"/>
      <c r="E24" s="65"/>
      <c r="F24" s="65"/>
      <c r="G24" s="65"/>
      <c r="H24" s="65"/>
      <c r="I24" s="65"/>
      <c r="J24" s="65"/>
      <c r="K24" s="66"/>
    </row>
    <row r="25" spans="2:19" x14ac:dyDescent="0.2">
      <c r="C25" s="68" t="s">
        <v>98</v>
      </c>
      <c r="D25" s="69"/>
      <c r="E25" s="69"/>
      <c r="F25" s="69"/>
      <c r="G25" s="69"/>
      <c r="H25" s="69"/>
      <c r="I25" s="69"/>
      <c r="J25" s="69"/>
      <c r="K25" s="70"/>
    </row>
    <row r="26" spans="2:19" x14ac:dyDescent="0.2">
      <c r="O26" s="77"/>
      <c r="P26" s="77"/>
    </row>
    <row r="27" spans="2:19" x14ac:dyDescent="0.2">
      <c r="C27" s="76" t="s">
        <v>99</v>
      </c>
    </row>
    <row r="28" spans="2:19" x14ac:dyDescent="0.2">
      <c r="C28" s="76" t="s">
        <v>100</v>
      </c>
    </row>
  </sheetData>
  <mergeCells count="20">
    <mergeCell ref="B18:K18"/>
    <mergeCell ref="Q18:R18"/>
    <mergeCell ref="V5:V6"/>
    <mergeCell ref="P5:P6"/>
    <mergeCell ref="Q5:Q6"/>
    <mergeCell ref="R5:R6"/>
    <mergeCell ref="S5:S6"/>
    <mergeCell ref="B17:C17"/>
    <mergeCell ref="I5:I6"/>
    <mergeCell ref="J5:J6"/>
    <mergeCell ref="K5:K6"/>
    <mergeCell ref="L5:M6"/>
    <mergeCell ref="N5:N6"/>
    <mergeCell ref="O5:O6"/>
    <mergeCell ref="H5:H6"/>
    <mergeCell ref="B2:C2"/>
    <mergeCell ref="B3:C3"/>
    <mergeCell ref="B4:C4"/>
    <mergeCell ref="B5:D5"/>
    <mergeCell ref="E5:G5"/>
  </mergeCells>
  <conditionalFormatting sqref="C7:C16">
    <cfRule type="expression" dxfId="11" priority="6" stopIfTrue="1">
      <formula>IF(AND($B7=0,C7&lt;&gt;0),TRUE,FALSE)</formula>
    </cfRule>
    <cfRule type="expression" dxfId="10" priority="11">
      <formula>IF($B7&lt;&gt;0,TRUE,FALSE)</formula>
    </cfRule>
  </conditionalFormatting>
  <conditionalFormatting sqref="D3">
    <cfRule type="expression" dxfId="9" priority="10">
      <formula>IF($D$2&lt;&gt;0,TRUE,FALSE)</formula>
    </cfRule>
  </conditionalFormatting>
  <conditionalFormatting sqref="B7:B16">
    <cfRule type="expression" dxfId="8" priority="12">
      <formula>IF(B7&gt;$D$3,TRUE,FALSE)</formula>
    </cfRule>
  </conditionalFormatting>
  <conditionalFormatting sqref="H7:H16">
    <cfRule type="expression" dxfId="7" priority="3" stopIfTrue="1">
      <formula>IF(AND($C7=0,H7&lt;&gt;0),TRUE,FALSE)</formula>
    </cfRule>
    <cfRule type="expression" dxfId="6" priority="9">
      <formula>IF(AND($C7&lt;&gt;0,F7&lt;&gt;0),TRUE,FALSE)</formula>
    </cfRule>
  </conditionalFormatting>
  <conditionalFormatting sqref="C8:C16">
    <cfRule type="expression" dxfId="5" priority="5" stopIfTrue="1">
      <formula>IF(AND(C7&lt;&gt;0,$B7=0),TRUE,FALSE)</formula>
    </cfRule>
    <cfRule type="expression" dxfId="4" priority="8">
      <formula>IF(AND(C7&lt;&gt;0,$B8&lt;&gt;0),TRUE,FALSE)</formula>
    </cfRule>
  </conditionalFormatting>
  <conditionalFormatting sqref="D7:F16 I7:K16">
    <cfRule type="expression" dxfId="3" priority="4" stopIfTrue="1">
      <formula>IF(AND($C7=0,D7&lt;&gt;0),TRUE,FALSE)</formula>
    </cfRule>
    <cfRule type="expression" dxfId="2" priority="7">
      <formula>IF(AND($C7&lt;&gt;0,C7&lt;&gt;0),TRUE,FALSE)</formula>
    </cfRule>
  </conditionalFormatting>
  <conditionalFormatting sqref="B18:K18">
    <cfRule type="expression" dxfId="1" priority="2">
      <formula>IF($B$18&lt;&gt;0,TRUE,FALSE)</formula>
    </cfRule>
  </conditionalFormatting>
  <conditionalFormatting sqref="D4">
    <cfRule type="expression" dxfId="0" priority="1">
      <formula>IF($D$2&lt;&gt;0,TRUE,FALSE)</formula>
    </cfRule>
  </conditionalFormatting>
  <dataValidations count="9">
    <dataValidation type="list" showInputMessage="1" showErrorMessage="1" sqref="K7:K16 J7:J13">
      <formula1>Q_06</formula1>
    </dataValidation>
    <dataValidation type="decimal" allowBlank="1" showInputMessage="1" showErrorMessage="1" sqref="F7:F16">
      <formula1>0.5</formula1>
      <formula2>7</formula2>
    </dataValidation>
    <dataValidation type="decimal" allowBlank="1" showInputMessage="1" showErrorMessage="1" sqref="E7:E16">
      <formula1>0.5</formula1>
      <formula2>24</formula2>
    </dataValidation>
    <dataValidation type="whole" allowBlank="1" showInputMessage="1" showErrorMessage="1" sqref="D7:D16">
      <formula1>1</formula1>
      <formula2>10000</formula2>
    </dataValidation>
    <dataValidation type="list" showInputMessage="1" showErrorMessage="1" sqref="H7:H16">
      <formula1>Q_02</formula1>
    </dataValidation>
    <dataValidation type="list" showInputMessage="1" showErrorMessage="1" sqref="I7:I16">
      <formula1>Q_03</formula1>
    </dataValidation>
    <dataValidation type="list" showInputMessage="1" showErrorMessage="1" sqref="D4 J14:J16">
      <formula1>Q_04</formula1>
    </dataValidation>
    <dataValidation type="list" showInputMessage="1" showErrorMessage="1" sqref="D2">
      <formula1>Q_01</formula1>
    </dataValidation>
    <dataValidation type="whole" allowBlank="1" showInputMessage="1" showErrorMessage="1" sqref="D3">
      <formula1>1</formula1>
      <formula2>10</formula2>
    </dataValidation>
  </dataValidations>
  <printOptions horizontalCentered="1"/>
  <pageMargins left="0.78740157480314965" right="0.78740157480314965"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9"/>
  <sheetViews>
    <sheetView showGridLines="0" showZeros="0" topLeftCell="A44" zoomScaleNormal="100" workbookViewId="0">
      <selection activeCell="E6" sqref="E6"/>
    </sheetView>
  </sheetViews>
  <sheetFormatPr baseColWidth="10" defaultRowHeight="12.75" outlineLevelRow="1" outlineLevelCol="1" x14ac:dyDescent="0.2"/>
  <cols>
    <col min="1" max="1" width="2.140625" style="1" customWidth="1"/>
    <col min="2" max="2" width="15.7109375" style="1" bestFit="1" customWidth="1"/>
    <col min="3" max="3" width="9.5703125" style="1" bestFit="1" customWidth="1"/>
    <col min="4" max="4" width="7.85546875" style="1" customWidth="1" outlineLevel="1"/>
    <col min="5" max="5" width="11.85546875" style="1" bestFit="1" customWidth="1"/>
    <col min="6" max="6" width="50.42578125" style="1" customWidth="1"/>
    <col min="7" max="7" width="5.28515625" style="1" customWidth="1" outlineLevel="1"/>
    <col min="8" max="8" width="64.5703125" style="1" bestFit="1" customWidth="1"/>
    <col min="9" max="9" width="64" style="1" bestFit="1" customWidth="1"/>
    <col min="10" max="10" width="8.5703125" style="1" customWidth="1"/>
    <col min="11" max="11" width="7.140625" style="1" customWidth="1"/>
    <col min="12" max="12" width="6.85546875" style="1" customWidth="1"/>
    <col min="13" max="13" width="9.28515625" style="1" bestFit="1" customWidth="1"/>
    <col min="14" max="14" width="5.42578125" style="1" bestFit="1" customWidth="1"/>
    <col min="15" max="15" width="11.42578125" style="1"/>
    <col min="16" max="16" width="11.42578125" style="1" customWidth="1"/>
    <col min="17" max="17" width="11.42578125" style="1"/>
    <col min="18" max="18" width="11.42578125" style="1" customWidth="1"/>
    <col min="19" max="19" width="14.140625" style="1" customWidth="1"/>
    <col min="20" max="20" width="11.42578125" style="1" customWidth="1"/>
    <col min="21" max="23" width="11.42578125" style="1"/>
    <col min="24" max="24" width="7.42578125" style="1" bestFit="1" customWidth="1"/>
    <col min="25" max="25" width="5.7109375" style="1" bestFit="1" customWidth="1"/>
    <col min="26" max="26" width="10.5703125" style="1" bestFit="1" customWidth="1"/>
    <col min="27" max="27" width="8.28515625" style="1" bestFit="1" customWidth="1"/>
    <col min="28" max="28" width="4.5703125" style="1" customWidth="1"/>
    <col min="29" max="16384" width="11.42578125" style="1"/>
  </cols>
  <sheetData>
    <row r="1" spans="2:8" x14ac:dyDescent="0.2">
      <c r="G1" s="107" t="s">
        <v>82</v>
      </c>
      <c r="H1" s="107"/>
    </row>
    <row r="2" spans="2:8" x14ac:dyDescent="0.2">
      <c r="G2" s="4" t="s">
        <v>66</v>
      </c>
      <c r="H2" s="5"/>
    </row>
    <row r="3" spans="2:8" x14ac:dyDescent="0.2">
      <c r="G3" s="4" t="s">
        <v>54</v>
      </c>
      <c r="H3" s="5" t="s">
        <v>61</v>
      </c>
    </row>
    <row r="4" spans="2:8" x14ac:dyDescent="0.2">
      <c r="G4" s="4" t="s">
        <v>55</v>
      </c>
      <c r="H4" s="5" t="s">
        <v>62</v>
      </c>
    </row>
    <row r="5" spans="2:8" x14ac:dyDescent="0.2">
      <c r="G5" s="4" t="s">
        <v>56</v>
      </c>
      <c r="H5" s="5" t="s">
        <v>65</v>
      </c>
    </row>
    <row r="7" spans="2:8" x14ac:dyDescent="0.2">
      <c r="B7" s="104" t="s">
        <v>57</v>
      </c>
      <c r="C7" s="104"/>
    </row>
    <row r="8" spans="2:8" x14ac:dyDescent="0.2">
      <c r="B8" s="5" t="s">
        <v>83</v>
      </c>
      <c r="C8" s="8">
        <v>0.52</v>
      </c>
      <c r="D8" s="4" t="s">
        <v>58</v>
      </c>
    </row>
    <row r="9" spans="2:8" x14ac:dyDescent="0.2">
      <c r="B9" s="5" t="s">
        <v>69</v>
      </c>
      <c r="C9" s="8">
        <v>0.47</v>
      </c>
      <c r="D9" s="4" t="s">
        <v>59</v>
      </c>
    </row>
    <row r="12" spans="2:8" x14ac:dyDescent="0.2">
      <c r="B12" s="104" t="s">
        <v>17</v>
      </c>
      <c r="C12" s="104"/>
    </row>
    <row r="13" spans="2:8" outlineLevel="1" x14ac:dyDescent="0.2">
      <c r="B13" s="105" t="s">
        <v>3</v>
      </c>
      <c r="C13" s="105"/>
    </row>
    <row r="14" spans="2:8" outlineLevel="1" x14ac:dyDescent="0.2">
      <c r="B14" s="4" t="s">
        <v>2</v>
      </c>
    </row>
    <row r="15" spans="2:8" outlineLevel="1" x14ac:dyDescent="0.2">
      <c r="B15" s="5"/>
    </row>
    <row r="16" spans="2:8" x14ac:dyDescent="0.2">
      <c r="B16" s="5" t="s">
        <v>0</v>
      </c>
      <c r="C16" s="6">
        <v>1</v>
      </c>
    </row>
    <row r="17" spans="2:17" x14ac:dyDescent="0.2">
      <c r="B17" s="5" t="s">
        <v>1</v>
      </c>
      <c r="C17" s="6">
        <v>0.9</v>
      </c>
    </row>
    <row r="19" spans="2:17" ht="15.75" x14ac:dyDescent="0.2">
      <c r="B19" s="106" t="s">
        <v>16</v>
      </c>
      <c r="C19" s="106"/>
      <c r="D19" s="106"/>
      <c r="E19" s="106"/>
      <c r="F19" s="106"/>
      <c r="G19" s="106"/>
      <c r="H19" s="106"/>
      <c r="I19" s="106"/>
      <c r="J19" s="106"/>
      <c r="K19" s="106"/>
      <c r="L19" s="106"/>
      <c r="M19" s="106"/>
      <c r="N19" s="106"/>
      <c r="O19" s="106"/>
      <c r="P19" s="106"/>
      <c r="Q19" s="106"/>
    </row>
    <row r="20" spans="2:17" x14ac:dyDescent="0.2">
      <c r="B20" s="12" t="s">
        <v>16</v>
      </c>
      <c r="C20" s="24" t="s">
        <v>52</v>
      </c>
      <c r="D20" s="24"/>
    </row>
    <row r="21" spans="2:17" x14ac:dyDescent="0.2">
      <c r="B21" s="10" t="s">
        <v>37</v>
      </c>
      <c r="C21" s="16">
        <v>-0.01</v>
      </c>
      <c r="D21" s="4" t="s">
        <v>46</v>
      </c>
    </row>
    <row r="22" spans="2:17" x14ac:dyDescent="0.2">
      <c r="B22" s="10" t="s">
        <v>40</v>
      </c>
      <c r="C22" s="16">
        <v>1.01</v>
      </c>
      <c r="D22" s="4" t="s">
        <v>47</v>
      </c>
    </row>
    <row r="23" spans="2:17" x14ac:dyDescent="0.2">
      <c r="B23" s="27" t="s">
        <v>74</v>
      </c>
      <c r="C23" s="27" t="s">
        <v>48</v>
      </c>
      <c r="D23" s="27" t="s">
        <v>49</v>
      </c>
    </row>
    <row r="24" spans="2:17" x14ac:dyDescent="0.2">
      <c r="B24" s="28">
        <v>1</v>
      </c>
      <c r="C24" s="29">
        <f t="shared" ref="C24:C33" si="0">D24</f>
        <v>1</v>
      </c>
      <c r="D24" s="15">
        <f t="shared" ref="D24:D33" si="1">B24*C_14+C_15</f>
        <v>1</v>
      </c>
      <c r="H24" s="23"/>
    </row>
    <row r="25" spans="2:17" x14ac:dyDescent="0.2">
      <c r="B25" s="28">
        <v>2</v>
      </c>
      <c r="C25" s="29">
        <f t="shared" si="0"/>
        <v>0.99</v>
      </c>
      <c r="D25" s="15">
        <f t="shared" si="1"/>
        <v>0.99</v>
      </c>
      <c r="H25" s="23"/>
    </row>
    <row r="26" spans="2:17" x14ac:dyDescent="0.2">
      <c r="B26" s="28">
        <v>3</v>
      </c>
      <c r="C26" s="29">
        <f t="shared" si="0"/>
        <v>0.98</v>
      </c>
      <c r="D26" s="15">
        <f t="shared" si="1"/>
        <v>0.98</v>
      </c>
      <c r="H26" s="23"/>
    </row>
    <row r="27" spans="2:17" x14ac:dyDescent="0.2">
      <c r="B27" s="28">
        <v>4</v>
      </c>
      <c r="C27" s="29">
        <f t="shared" si="0"/>
        <v>0.97</v>
      </c>
      <c r="D27" s="15">
        <f t="shared" si="1"/>
        <v>0.97</v>
      </c>
      <c r="H27" s="23"/>
    </row>
    <row r="28" spans="2:17" x14ac:dyDescent="0.2">
      <c r="B28" s="28">
        <v>5</v>
      </c>
      <c r="C28" s="29">
        <f t="shared" si="0"/>
        <v>0.96</v>
      </c>
      <c r="D28" s="15">
        <f t="shared" si="1"/>
        <v>0.96</v>
      </c>
      <c r="H28" s="23"/>
    </row>
    <row r="29" spans="2:17" x14ac:dyDescent="0.2">
      <c r="B29" s="28">
        <v>6</v>
      </c>
      <c r="C29" s="29">
        <f t="shared" si="0"/>
        <v>0.95</v>
      </c>
      <c r="D29" s="15">
        <f t="shared" si="1"/>
        <v>0.95</v>
      </c>
      <c r="H29" s="23"/>
    </row>
    <row r="30" spans="2:17" x14ac:dyDescent="0.2">
      <c r="B30" s="28">
        <v>7</v>
      </c>
      <c r="C30" s="29">
        <f t="shared" si="0"/>
        <v>0.94</v>
      </c>
      <c r="D30" s="15">
        <f t="shared" si="1"/>
        <v>0.94</v>
      </c>
      <c r="H30" s="23"/>
    </row>
    <row r="31" spans="2:17" x14ac:dyDescent="0.2">
      <c r="B31" s="28">
        <v>8</v>
      </c>
      <c r="C31" s="29">
        <f t="shared" si="0"/>
        <v>0.93</v>
      </c>
      <c r="D31" s="15">
        <f t="shared" si="1"/>
        <v>0.93</v>
      </c>
      <c r="H31" s="23"/>
    </row>
    <row r="32" spans="2:17" x14ac:dyDescent="0.2">
      <c r="B32" s="28">
        <v>9</v>
      </c>
      <c r="C32" s="29">
        <f t="shared" si="0"/>
        <v>0.92</v>
      </c>
      <c r="D32" s="15">
        <f t="shared" si="1"/>
        <v>0.92</v>
      </c>
      <c r="H32" s="23"/>
    </row>
    <row r="33" spans="1:17" x14ac:dyDescent="0.2">
      <c r="B33" s="28">
        <v>10</v>
      </c>
      <c r="C33" s="29">
        <f t="shared" si="0"/>
        <v>0.91</v>
      </c>
      <c r="D33" s="15">
        <f t="shared" si="1"/>
        <v>0.91</v>
      </c>
      <c r="H33" s="23"/>
    </row>
    <row r="34" spans="1:17" x14ac:dyDescent="0.2">
      <c r="H34" s="23"/>
    </row>
    <row r="36" spans="1:17" x14ac:dyDescent="0.2">
      <c r="B36" s="104" t="s">
        <v>29</v>
      </c>
      <c r="C36" s="104"/>
    </row>
    <row r="37" spans="1:17" outlineLevel="1" x14ac:dyDescent="0.2">
      <c r="B37" s="105" t="s">
        <v>30</v>
      </c>
      <c r="C37" s="105"/>
    </row>
    <row r="38" spans="1:17" outlineLevel="1" x14ac:dyDescent="0.2">
      <c r="B38" s="4" t="s">
        <v>31</v>
      </c>
    </row>
    <row r="39" spans="1:17" x14ac:dyDescent="0.2">
      <c r="B39" s="5"/>
    </row>
    <row r="40" spans="1:17" x14ac:dyDescent="0.2">
      <c r="B40" s="5" t="s">
        <v>32</v>
      </c>
      <c r="C40" s="6">
        <v>0.92</v>
      </c>
    </row>
    <row r="41" spans="1:17" x14ac:dyDescent="0.2">
      <c r="A41" s="3"/>
      <c r="B41" s="5" t="s">
        <v>21</v>
      </c>
      <c r="C41" s="8">
        <v>0.96</v>
      </c>
    </row>
    <row r="42" spans="1:17" x14ac:dyDescent="0.2">
      <c r="B42" s="5" t="s">
        <v>22</v>
      </c>
      <c r="C42" s="8">
        <v>0.98</v>
      </c>
    </row>
    <row r="43" spans="1:17" x14ac:dyDescent="0.2">
      <c r="B43" s="5" t="s">
        <v>35</v>
      </c>
      <c r="C43" s="6">
        <v>1</v>
      </c>
    </row>
    <row r="45" spans="1:17" ht="15.75" x14ac:dyDescent="0.2">
      <c r="B45" s="106" t="s">
        <v>4</v>
      </c>
      <c r="C45" s="106"/>
      <c r="D45" s="106"/>
      <c r="E45" s="106"/>
      <c r="F45" s="106"/>
      <c r="G45" s="106"/>
      <c r="H45" s="106"/>
      <c r="I45" s="106"/>
      <c r="J45" s="106"/>
      <c r="K45" s="106"/>
      <c r="L45" s="106"/>
      <c r="M45" s="106"/>
      <c r="N45" s="106"/>
      <c r="O45" s="106"/>
      <c r="P45" s="106"/>
      <c r="Q45" s="106"/>
    </row>
    <row r="46" spans="1:17" x14ac:dyDescent="0.2">
      <c r="B46" s="12" t="s">
        <v>4</v>
      </c>
      <c r="C46" s="12" t="s">
        <v>36</v>
      </c>
      <c r="E46" s="9"/>
      <c r="F46" s="9"/>
    </row>
    <row r="47" spans="1:17" x14ac:dyDescent="0.2">
      <c r="B47" s="10" t="s">
        <v>40</v>
      </c>
      <c r="C47" s="11">
        <v>-0.1</v>
      </c>
      <c r="D47" s="4" t="s">
        <v>38</v>
      </c>
      <c r="E47" s="9"/>
      <c r="F47" s="9"/>
    </row>
    <row r="48" spans="1:17" x14ac:dyDescent="0.2">
      <c r="B48" s="10" t="s">
        <v>37</v>
      </c>
      <c r="C48" s="11">
        <v>1.3</v>
      </c>
      <c r="D48" s="4" t="s">
        <v>39</v>
      </c>
      <c r="E48" s="9"/>
      <c r="F48" s="9"/>
    </row>
    <row r="49" spans="2:17" x14ac:dyDescent="0.2">
      <c r="C49" s="9"/>
      <c r="D49" s="9"/>
      <c r="E49" s="9"/>
    </row>
    <row r="50" spans="2:17" x14ac:dyDescent="0.2">
      <c r="B50" s="27" t="s">
        <v>4</v>
      </c>
      <c r="C50" s="27" t="s">
        <v>48</v>
      </c>
      <c r="D50" s="27" t="s">
        <v>49</v>
      </c>
    </row>
    <row r="51" spans="2:17" x14ac:dyDescent="0.2">
      <c r="B51" s="30">
        <v>10</v>
      </c>
      <c r="C51" s="31">
        <f>D51</f>
        <v>1.0326267051415661</v>
      </c>
      <c r="D51" s="15">
        <f t="shared" ref="D51:D61" si="2">C_11*B51^C_10</f>
        <v>1.0326267051415661</v>
      </c>
    </row>
    <row r="52" spans="2:17" x14ac:dyDescent="0.2">
      <c r="B52" s="32">
        <v>30</v>
      </c>
      <c r="C52" s="33">
        <f t="shared" ref="C52:C61" si="3">D52</f>
        <v>0.92519063232907839</v>
      </c>
      <c r="D52" s="15">
        <f t="shared" si="2"/>
        <v>0.92519063232907839</v>
      </c>
    </row>
    <row r="53" spans="2:17" x14ac:dyDescent="0.2">
      <c r="B53" s="32">
        <v>50</v>
      </c>
      <c r="C53" s="33">
        <f t="shared" si="3"/>
        <v>0.87911633914811393</v>
      </c>
      <c r="D53" s="15">
        <f t="shared" si="2"/>
        <v>0.87911633914811393</v>
      </c>
    </row>
    <row r="54" spans="2:17" x14ac:dyDescent="0.2">
      <c r="B54" s="32">
        <v>100</v>
      </c>
      <c r="C54" s="33">
        <f t="shared" si="3"/>
        <v>0.82024454782425127</v>
      </c>
      <c r="D54" s="15">
        <f t="shared" si="2"/>
        <v>0.82024454782425127</v>
      </c>
    </row>
    <row r="55" spans="2:17" x14ac:dyDescent="0.2">
      <c r="B55" s="32">
        <v>200</v>
      </c>
      <c r="C55" s="33">
        <f t="shared" si="3"/>
        <v>0.76531522424821707</v>
      </c>
      <c r="D55" s="15">
        <f t="shared" si="2"/>
        <v>0.76531522424821707</v>
      </c>
    </row>
    <row r="56" spans="2:17" x14ac:dyDescent="0.2">
      <c r="B56" s="32">
        <v>500</v>
      </c>
      <c r="C56" s="33">
        <f t="shared" si="3"/>
        <v>0.69830692979279407</v>
      </c>
      <c r="D56" s="15">
        <f t="shared" si="2"/>
        <v>0.69830692979279407</v>
      </c>
    </row>
    <row r="57" spans="2:17" x14ac:dyDescent="0.2">
      <c r="B57" s="32">
        <v>713.31521739130426</v>
      </c>
      <c r="C57" s="33">
        <f t="shared" si="3"/>
        <v>0.67393064239925693</v>
      </c>
      <c r="D57" s="15">
        <f t="shared" si="2"/>
        <v>0.67393064239925693</v>
      </c>
    </row>
    <row r="58" spans="2:17" x14ac:dyDescent="0.2">
      <c r="B58" s="32">
        <v>1000</v>
      </c>
      <c r="C58" s="33">
        <f t="shared" si="3"/>
        <v>0.65154340371545394</v>
      </c>
      <c r="D58" s="15">
        <f t="shared" si="2"/>
        <v>0.65154340371545394</v>
      </c>
    </row>
    <row r="59" spans="2:17" x14ac:dyDescent="0.2">
      <c r="B59" s="32">
        <v>2000</v>
      </c>
      <c r="C59" s="33">
        <f t="shared" si="3"/>
        <v>0.60791149108470388</v>
      </c>
      <c r="D59" s="15">
        <f t="shared" si="2"/>
        <v>0.60791149108470388</v>
      </c>
    </row>
    <row r="60" spans="2:17" x14ac:dyDescent="0.2">
      <c r="B60" s="32">
        <v>5000</v>
      </c>
      <c r="C60" s="33">
        <f t="shared" si="3"/>
        <v>0.55468491083804283</v>
      </c>
      <c r="D60" s="15">
        <f t="shared" si="2"/>
        <v>0.55468491083804283</v>
      </c>
    </row>
    <row r="61" spans="2:17" x14ac:dyDescent="0.2">
      <c r="B61" s="34">
        <v>10000</v>
      </c>
      <c r="C61" s="35">
        <f t="shared" si="3"/>
        <v>0.51753932171954642</v>
      </c>
      <c r="D61" s="15">
        <f t="shared" si="2"/>
        <v>0.51753932171954642</v>
      </c>
    </row>
    <row r="63" spans="2:17" ht="15.75" x14ac:dyDescent="0.2">
      <c r="B63" s="106" t="s">
        <v>70</v>
      </c>
      <c r="C63" s="106"/>
      <c r="D63" s="106"/>
      <c r="E63" s="106"/>
      <c r="F63" s="106"/>
      <c r="G63" s="106"/>
      <c r="H63" s="106"/>
      <c r="I63" s="106"/>
      <c r="J63" s="106"/>
      <c r="K63" s="106"/>
      <c r="L63" s="106"/>
      <c r="M63" s="106"/>
      <c r="N63" s="106"/>
      <c r="O63" s="106"/>
      <c r="P63" s="106"/>
      <c r="Q63" s="106"/>
    </row>
    <row r="64" spans="2:17" x14ac:dyDescent="0.2">
      <c r="B64" s="12" t="s">
        <v>73</v>
      </c>
      <c r="C64" s="12" t="s">
        <v>42</v>
      </c>
    </row>
    <row r="65" spans="2:4" x14ac:dyDescent="0.2">
      <c r="B65" s="10" t="s">
        <v>37</v>
      </c>
      <c r="C65" s="11">
        <v>-0.2</v>
      </c>
      <c r="D65" s="4" t="s">
        <v>50</v>
      </c>
    </row>
    <row r="66" spans="2:4" x14ac:dyDescent="0.2">
      <c r="B66" s="10" t="s">
        <v>40</v>
      </c>
      <c r="C66" s="11">
        <v>1</v>
      </c>
      <c r="D66" s="4" t="s">
        <v>51</v>
      </c>
    </row>
    <row r="67" spans="2:4" x14ac:dyDescent="0.2">
      <c r="B67" s="27" t="s">
        <v>72</v>
      </c>
      <c r="C67" s="27" t="s">
        <v>48</v>
      </c>
      <c r="D67" s="27" t="s">
        <v>49</v>
      </c>
    </row>
    <row r="68" spans="2:4" x14ac:dyDescent="0.2">
      <c r="B68" s="37">
        <v>1</v>
      </c>
      <c r="C68" s="38">
        <f>D68</f>
        <v>0.8</v>
      </c>
      <c r="D68" s="39">
        <f t="shared" ref="D68:D75" si="4">B68*C_16+C_17</f>
        <v>0.8</v>
      </c>
    </row>
    <row r="69" spans="2:4" x14ac:dyDescent="0.2">
      <c r="B69" s="37">
        <v>0.8</v>
      </c>
      <c r="C69" s="38">
        <f t="shared" ref="C69:C75" si="5">D69</f>
        <v>0.84</v>
      </c>
      <c r="D69" s="39">
        <f t="shared" si="4"/>
        <v>0.84</v>
      </c>
    </row>
    <row r="70" spans="2:4" x14ac:dyDescent="0.2">
      <c r="B70" s="37">
        <v>0.6</v>
      </c>
      <c r="C70" s="38">
        <f t="shared" si="5"/>
        <v>0.88</v>
      </c>
      <c r="D70" s="39">
        <f t="shared" si="4"/>
        <v>0.88</v>
      </c>
    </row>
    <row r="71" spans="2:4" x14ac:dyDescent="0.2">
      <c r="B71" s="37">
        <v>0.4</v>
      </c>
      <c r="C71" s="38">
        <f t="shared" si="5"/>
        <v>0.91999999999999993</v>
      </c>
      <c r="D71" s="39">
        <f t="shared" si="4"/>
        <v>0.91999999999999993</v>
      </c>
    </row>
    <row r="72" spans="2:4" x14ac:dyDescent="0.2">
      <c r="B72" s="37">
        <v>0.2</v>
      </c>
      <c r="C72" s="38">
        <f t="shared" si="5"/>
        <v>0.96</v>
      </c>
      <c r="D72" s="39">
        <f t="shared" si="4"/>
        <v>0.96</v>
      </c>
    </row>
    <row r="73" spans="2:4" x14ac:dyDescent="0.2">
      <c r="B73" s="37">
        <v>0.1</v>
      </c>
      <c r="C73" s="38">
        <f t="shared" si="5"/>
        <v>0.98</v>
      </c>
      <c r="D73" s="39">
        <f t="shared" si="4"/>
        <v>0.98</v>
      </c>
    </row>
    <row r="74" spans="2:4" x14ac:dyDescent="0.2">
      <c r="B74" s="37">
        <v>0.05</v>
      </c>
      <c r="C74" s="38">
        <f t="shared" si="5"/>
        <v>0.99</v>
      </c>
      <c r="D74" s="39">
        <f t="shared" si="4"/>
        <v>0.99</v>
      </c>
    </row>
    <row r="75" spans="2:4" x14ac:dyDescent="0.2">
      <c r="B75" s="37">
        <v>1.0000000000000001E-9</v>
      </c>
      <c r="C75" s="38">
        <f t="shared" si="5"/>
        <v>0.99999999979999998</v>
      </c>
      <c r="D75" s="39">
        <f t="shared" si="4"/>
        <v>0.99999999979999998</v>
      </c>
    </row>
    <row r="78" spans="2:4" x14ac:dyDescent="0.2">
      <c r="B78" s="104" t="s">
        <v>18</v>
      </c>
      <c r="C78" s="104"/>
    </row>
    <row r="79" spans="2:4" outlineLevel="1" x14ac:dyDescent="0.2">
      <c r="B79" s="105" t="s">
        <v>19</v>
      </c>
      <c r="C79" s="105"/>
    </row>
    <row r="80" spans="2:4" outlineLevel="1" x14ac:dyDescent="0.2">
      <c r="B80" s="4" t="s">
        <v>6</v>
      </c>
    </row>
    <row r="81" spans="1:3" x14ac:dyDescent="0.2">
      <c r="B81" s="5"/>
    </row>
    <row r="82" spans="1:3" x14ac:dyDescent="0.2">
      <c r="B82" s="5" t="s">
        <v>20</v>
      </c>
      <c r="C82" s="6">
        <v>1</v>
      </c>
    </row>
    <row r="83" spans="1:3" x14ac:dyDescent="0.2">
      <c r="B83" s="5" t="s">
        <v>21</v>
      </c>
      <c r="C83" s="6">
        <v>0.95</v>
      </c>
    </row>
    <row r="84" spans="1:3" x14ac:dyDescent="0.2">
      <c r="B84" s="5" t="s">
        <v>22</v>
      </c>
      <c r="C84" s="6">
        <v>0.9</v>
      </c>
    </row>
    <row r="87" spans="1:3" x14ac:dyDescent="0.2">
      <c r="B87" s="104" t="s">
        <v>23</v>
      </c>
      <c r="C87" s="104"/>
    </row>
    <row r="88" spans="1:3" outlineLevel="1" x14ac:dyDescent="0.2">
      <c r="B88" s="105" t="s">
        <v>24</v>
      </c>
      <c r="C88" s="105"/>
    </row>
    <row r="89" spans="1:3" outlineLevel="1" x14ac:dyDescent="0.2">
      <c r="B89" s="4" t="s">
        <v>25</v>
      </c>
    </row>
    <row r="90" spans="1:3" x14ac:dyDescent="0.2">
      <c r="B90" s="5"/>
    </row>
    <row r="91" spans="1:3" x14ac:dyDescent="0.2">
      <c r="A91" s="3"/>
      <c r="B91" s="5" t="s">
        <v>28</v>
      </c>
      <c r="C91" s="6">
        <v>1</v>
      </c>
    </row>
    <row r="92" spans="1:3" x14ac:dyDescent="0.2">
      <c r="A92" s="3"/>
      <c r="B92" s="5" t="s">
        <v>26</v>
      </c>
      <c r="C92" s="6">
        <v>0.97</v>
      </c>
    </row>
    <row r="93" spans="1:3" x14ac:dyDescent="0.2">
      <c r="A93" s="3"/>
      <c r="B93" s="5" t="s">
        <v>75</v>
      </c>
      <c r="C93" s="6">
        <v>0.95</v>
      </c>
    </row>
    <row r="94" spans="1:3" x14ac:dyDescent="0.2">
      <c r="B94" s="5" t="s">
        <v>27</v>
      </c>
      <c r="C94" s="6">
        <v>0.93</v>
      </c>
    </row>
    <row r="96" spans="1:3" x14ac:dyDescent="0.2">
      <c r="B96" s="104" t="s">
        <v>77</v>
      </c>
      <c r="C96" s="104"/>
    </row>
    <row r="97" spans="2:3" outlineLevel="1" x14ac:dyDescent="0.2">
      <c r="B97" s="105" t="s">
        <v>79</v>
      </c>
      <c r="C97" s="105"/>
    </row>
    <row r="98" spans="2:3" outlineLevel="1" x14ac:dyDescent="0.2">
      <c r="B98" s="25" t="s">
        <v>80</v>
      </c>
    </row>
    <row r="99" spans="2:3" x14ac:dyDescent="0.2">
      <c r="B99" s="5"/>
    </row>
    <row r="100" spans="2:3" x14ac:dyDescent="0.2">
      <c r="B100" s="5" t="s">
        <v>78</v>
      </c>
      <c r="C100" s="6">
        <v>0.92</v>
      </c>
    </row>
    <row r="101" spans="2:3" x14ac:dyDescent="0.2">
      <c r="B101" s="5" t="s">
        <v>20</v>
      </c>
      <c r="C101" s="6">
        <v>0.94</v>
      </c>
    </row>
    <row r="102" spans="2:3" x14ac:dyDescent="0.2">
      <c r="B102" s="5" t="s">
        <v>21</v>
      </c>
      <c r="C102" s="8">
        <v>0.97</v>
      </c>
    </row>
    <row r="103" spans="2:3" x14ac:dyDescent="0.2">
      <c r="B103" s="5" t="s">
        <v>22</v>
      </c>
      <c r="C103" s="8">
        <v>0.99</v>
      </c>
    </row>
    <row r="104" spans="2:3" x14ac:dyDescent="0.2">
      <c r="B104" s="5" t="s">
        <v>81</v>
      </c>
      <c r="C104" s="6">
        <v>1</v>
      </c>
    </row>
    <row r="106" spans="2:3" x14ac:dyDescent="0.2">
      <c r="B106" s="104" t="s">
        <v>76</v>
      </c>
      <c r="C106" s="104"/>
    </row>
    <row r="107" spans="2:3" outlineLevel="1" x14ac:dyDescent="0.2">
      <c r="B107" s="105" t="s">
        <v>33</v>
      </c>
      <c r="C107" s="105"/>
    </row>
    <row r="108" spans="2:3" outlineLevel="1" x14ac:dyDescent="0.2">
      <c r="B108" s="4" t="s">
        <v>34</v>
      </c>
    </row>
    <row r="109" spans="2:3" x14ac:dyDescent="0.2">
      <c r="B109" s="5"/>
    </row>
    <row r="110" spans="2:3" x14ac:dyDescent="0.2">
      <c r="B110" s="5" t="s">
        <v>32</v>
      </c>
      <c r="C110" s="6">
        <v>0.91</v>
      </c>
    </row>
    <row r="111" spans="2:3" x14ac:dyDescent="0.2">
      <c r="B111" s="5" t="s">
        <v>21</v>
      </c>
      <c r="C111" s="8">
        <v>0.95</v>
      </c>
    </row>
    <row r="112" spans="2:3" x14ac:dyDescent="0.2">
      <c r="B112" s="5" t="s">
        <v>22</v>
      </c>
      <c r="C112" s="8">
        <v>0.98</v>
      </c>
    </row>
    <row r="113" spans="2:3" x14ac:dyDescent="0.2">
      <c r="B113" s="5" t="s">
        <v>35</v>
      </c>
      <c r="C113" s="6">
        <v>1</v>
      </c>
    </row>
    <row r="119" spans="2:3" x14ac:dyDescent="0.2">
      <c r="B119" s="10"/>
    </row>
    <row r="179" spans="2:2" x14ac:dyDescent="0.2">
      <c r="B179" s="1">
        <v>0</v>
      </c>
    </row>
  </sheetData>
  <mergeCells count="17">
    <mergeCell ref="G1:H1"/>
    <mergeCell ref="B7:C7"/>
    <mergeCell ref="B63:Q63"/>
    <mergeCell ref="B87:C87"/>
    <mergeCell ref="B88:C88"/>
    <mergeCell ref="B36:C36"/>
    <mergeCell ref="B37:C37"/>
    <mergeCell ref="B106:C106"/>
    <mergeCell ref="B107:C107"/>
    <mergeCell ref="B78:C78"/>
    <mergeCell ref="B79:C79"/>
    <mergeCell ref="B12:C12"/>
    <mergeCell ref="B13:C13"/>
    <mergeCell ref="B45:Q45"/>
    <mergeCell ref="B19:Q19"/>
    <mergeCell ref="B96:C96"/>
    <mergeCell ref="B97:C9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26</vt:i4>
      </vt:variant>
    </vt:vector>
  </HeadingPairs>
  <TitlesOfParts>
    <vt:vector size="29" baseType="lpstr">
      <vt:lpstr>Calcul</vt:lpstr>
      <vt:lpstr>Exemple</vt:lpstr>
      <vt:lpstr>DATA</vt:lpstr>
      <vt:lpstr>C_01</vt:lpstr>
      <vt:lpstr>C_02</vt:lpstr>
      <vt:lpstr>C_03</vt:lpstr>
      <vt:lpstr>C_04</vt:lpstr>
      <vt:lpstr>C_05</vt:lpstr>
      <vt:lpstr>C_06</vt:lpstr>
      <vt:lpstr>C_10</vt:lpstr>
      <vt:lpstr>C_11</vt:lpstr>
      <vt:lpstr>C_14</vt:lpstr>
      <vt:lpstr>C_15</vt:lpstr>
      <vt:lpstr>C_16</vt:lpstr>
      <vt:lpstr>C_17</vt:lpstr>
      <vt:lpstr>Co_0</vt:lpstr>
      <vt:lpstr>Co_1</vt:lpstr>
      <vt:lpstr>Co_2</vt:lpstr>
      <vt:lpstr>Co_3</vt:lpstr>
      <vt:lpstr>L_01</vt:lpstr>
      <vt:lpstr>L_02</vt:lpstr>
      <vt:lpstr>Q_01</vt:lpstr>
      <vt:lpstr>Q_02</vt:lpstr>
      <vt:lpstr>Q_03</vt:lpstr>
      <vt:lpstr>Q_04</vt:lpstr>
      <vt:lpstr>Q_05</vt:lpstr>
      <vt:lpstr>Q_06</vt:lpstr>
      <vt:lpstr>Calcul!Zone_d_impression</vt:lpstr>
      <vt:lpstr>Exemple!Zone_d_impression</vt:lpstr>
    </vt:vector>
  </TitlesOfParts>
  <Company>SACET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jose-henri canaleta</dc:creator>
  <cp:lastModifiedBy>NUNES</cp:lastModifiedBy>
  <dcterms:created xsi:type="dcterms:W3CDTF">2014-04-08T09:20:42Z</dcterms:created>
  <dcterms:modified xsi:type="dcterms:W3CDTF">2014-07-10T15:58:13Z</dcterms:modified>
</cp:coreProperties>
</file>